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10" windowWidth="18855" windowHeight="16005" firstSheet="5" activeTab="10"/>
  </bookViews>
  <sheets>
    <sheet name="Rekapitulace stavby" sheetId="1" r:id="rId1"/>
    <sheet name="161013.1 - Demolice - I.e..." sheetId="2" r:id="rId2"/>
    <sheet name="161013.2 - Stavební úpravy " sheetId="3" r:id="rId3"/>
    <sheet name="161013.3 - Zdravotně tech..." sheetId="4" r:id="rId4"/>
    <sheet name="161013.4 - Ústřední vytápění" sheetId="5" r:id="rId5"/>
    <sheet name="161013.5.1 - Elektroinsta..." sheetId="6" r:id="rId6"/>
    <sheet name="161013.5.431 - Elektroins..." sheetId="7" r:id="rId7"/>
    <sheet name="161013.5.out - Elektroins..." sheetId="8" r:id="rId8"/>
    <sheet name="161013.6 - Vzduchotechnika" sheetId="9" r:id="rId9"/>
    <sheet name="161013.7 - Sadové úpravy" sheetId="10" r:id="rId10"/>
    <sheet name="161013.8 - Vedlejší rozpo..." sheetId="11" r:id="rId11"/>
  </sheets>
  <definedNames>
    <definedName name="_xlnm.Print_Area" localSheetId="1">'161013.1 - Demolice - I.e...'!$C$4:$Q$70,'161013.1 - Demolice - I.e...'!$C$76:$Q$101,'161013.1 - Demolice - I.e...'!$C$107:$Q$140</definedName>
    <definedName name="_xlnm.Print_Area" localSheetId="2">'161013.2 - Stavební úpravy '!$C$4:$Q$70,'161013.2 - Stavební úpravy '!$C$76:$Q$126,'161013.2 - Stavební úpravy '!$C$132:$Q$1562</definedName>
    <definedName name="_xlnm.Print_Area" localSheetId="3">'161013.3 - Zdravotně tech...'!$C$4:$Q$70,'161013.3 - Zdravotně tech...'!$C$76:$Q$104,'161013.3 - Zdravotně tech...'!$C$110:$Q$176</definedName>
    <definedName name="_xlnm.Print_Area" localSheetId="4">'161013.4 - Ústřední vytápění'!$C$4:$Q$70,'161013.4 - Ústřední vytápění'!$C$76:$Q$111,'161013.4 - Ústřední vytápění'!$C$117:$Q$251</definedName>
    <definedName name="_xlnm.Print_Area" localSheetId="5">'161013.5.1 - Elektroinsta...'!$C$4:$Q$70,'161013.5.1 - Elektroinsta...'!$C$76:$Q$109,'161013.5.1 - Elektroinsta...'!$C$115:$Q$618</definedName>
    <definedName name="_xlnm.Print_Area" localSheetId="6">'161013.5.431 - Elektroins...'!$C$4:$Q$70,'161013.5.431 - Elektroins...'!$C$76:$Q$107,'161013.5.431 - Elektroins...'!$C$113:$Q$460</definedName>
    <definedName name="_xlnm.Print_Area" localSheetId="7">'161013.5.out - Elektroins...'!$C$4:$Q$70,'161013.5.out - Elektroins...'!$C$76:$Q$105,'161013.5.out - Elektroins...'!$C$111:$Q$153</definedName>
    <definedName name="_xlnm.Print_Area" localSheetId="8">'161013.6 - Vzduchotechnika'!$C$4:$Q$70,'161013.6 - Vzduchotechnika'!$C$76:$Q$110,'161013.6 - Vzduchotechnika'!$C$116:$Q$308</definedName>
    <definedName name="_xlnm.Print_Area" localSheetId="9">'161013.7 - Sadové úpravy'!$C$4:$Q$70,'161013.7 - Sadové úpravy'!$C$76:$Q$99,'161013.7 - Sadové úpravy'!$C$105:$Q$144</definedName>
    <definedName name="_xlnm.Print_Area" localSheetId="10">'161013.8 - Vedlejší rozpo...'!$C$4:$Q$70,'161013.8 - Vedlejší rozpo...'!$C$76:$Q$99,'161013.8 - Vedlejší rozpo...'!$C$105:$Q$122</definedName>
    <definedName name="_xlnm.Print_Area" localSheetId="0">'Rekapitulace stavby'!$C$4:$AP$70,'Rekapitulace stavby'!$C$76:$AP$114</definedName>
    <definedName name="_xlnm.Print_Titles" localSheetId="0">'Rekapitulace stavby'!$85:$85</definedName>
    <definedName name="_xlnm.Print_Titles" localSheetId="1">'161013.1 - Demolice - I.e...'!$117:$117</definedName>
    <definedName name="_xlnm.Print_Titles" localSheetId="2">'161013.2 - Stavební úpravy '!$142:$142</definedName>
    <definedName name="_xlnm.Print_Titles" localSheetId="3">'161013.3 - Zdravotně tech...'!$120:$120</definedName>
    <definedName name="_xlnm.Print_Titles" localSheetId="4">'161013.4 - Ústřední vytápění'!$127:$127</definedName>
    <definedName name="_xlnm.Print_Titles" localSheetId="5">'161013.5.1 - Elektroinsta...'!$125:$125</definedName>
    <definedName name="_xlnm.Print_Titles" localSheetId="6">'161013.5.431 - Elektroins...'!$123:$123</definedName>
    <definedName name="_xlnm.Print_Titles" localSheetId="7">'161013.5.out - Elektroins...'!$121:$121</definedName>
    <definedName name="_xlnm.Print_Titles" localSheetId="8">'161013.6 - Vzduchotechnika'!$126:$126</definedName>
    <definedName name="_xlnm.Print_Titles" localSheetId="9">'161013.7 - Sadové úpravy'!$115:$115</definedName>
    <definedName name="_xlnm.Print_Titles" localSheetId="10">'161013.8 - Vedlejší rozpo...'!$115:$115</definedName>
  </definedNames>
  <calcPr calcId="125725"/>
</workbook>
</file>

<file path=xl/sharedStrings.xml><?xml version="1.0" encoding="utf-8"?>
<sst xmlns="http://schemas.openxmlformats.org/spreadsheetml/2006/main" count="27590" uniqueCount="3593">
  <si>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</si>
  <si>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</si>
  <si>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</si>
  <si>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</si>
  <si>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</si>
  <si>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</si>
  <si>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</si>
  <si>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</si>
  <si>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</si>
  <si>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</si>
  <si>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</si>
  <si>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</si>
  <si>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</si>
  <si>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</si>
  <si>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</si>
  <si>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</si>
  <si>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</si>
  <si>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161103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</si>
  <si>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</si>
  <si>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</si>
  <si>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Radnice Šluknov bez imobil</t>
  </si>
  <si>
    <t>JKSO:</t>
  </si>
  <si>
    <t/>
  </si>
  <si>
    <t>CC-CZ:</t>
  </si>
  <si>
    <t>Místo:</t>
  </si>
  <si>
    <t>Šluknov</t>
  </si>
  <si>
    <t>Datum:</t>
  </si>
  <si>
    <t>10. 12. 2014</t>
  </si>
  <si>
    <t>Objednatel:</t>
  </si>
  <si>
    <t>IČ:</t>
  </si>
  <si>
    <t>0,1</t>
  </si>
  <si>
    <t>Město Šluknov</t>
  </si>
  <si>
    <t>DIČ:</t>
  </si>
  <si>
    <t>Zhotovitel:</t>
  </si>
  <si>
    <t>Vyplň údaj</t>
  </si>
  <si>
    <t>Projektant:</t>
  </si>
  <si>
    <t>Multitechnik Divize II, s.r.o.</t>
  </si>
  <si>
    <t>True</t>
  </si>
  <si>
    <t>Zpracovatel:</t>
  </si>
  <si>
    <t>Ing. Kulík Milan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</si>
  <si>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</si>
  <si>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</si>
  <si>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</si>
  <si>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</si>
  <si>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</si>
  <si>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</si>
  <si>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</si>
  <si>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</si>
  <si>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</si>
  <si>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</si>
  <si>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</si>
  <si>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</si>
  <si>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</si>
  <si>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</si>
  <si>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</si>
  <si>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</si>
  <si>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</si>
  <si>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</si>
  <si>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</si>
  <si>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</si>
  <si>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</si>
  <si>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</si>
  <si>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</si>
  <si>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</si>
  <si>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</si>
  <si>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</si>
  <si>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</si>
  <si>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</si>
  <si>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</si>
  <si>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</si>
  <si>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</si>
  <si>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</si>
  <si>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</si>
  <si>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</si>
  <si>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</si>
  <si>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</si>
  <si>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</si>
  <si>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</si>
  <si>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</si>
  <si>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</si>
  <si>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</si>
  <si>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</si>
  <si>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</si>
  <si>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{822ed2d5-e0c9-4872-9559-893ca6879159}</t>
  </si>
  <si>
    <t>{00000000-0000-0000-0000-000000000000}</t>
  </si>
  <si>
    <t>/</t>
  </si>
  <si>
    <t>161013.1</t>
  </si>
  <si>
    <t>Demolice - I.etapa</t>
  </si>
  <si>
    <t>1</t>
  </si>
  <si>
    <t>{411b495e-40a5-4d57-8516-7eeed1d0ff0a}</t>
  </si>
  <si>
    <t>161013.2</t>
  </si>
  <si>
    <t xml:space="preserve">Stavební úpravy </t>
  </si>
  <si>
    <t>{dec062c1-fdab-4f49-bc0e-df8c1d2fd6d6}</t>
  </si>
  <si>
    <t>161013.3</t>
  </si>
  <si>
    <t>Zdravotně technické instalace</t>
  </si>
  <si>
    <t>{46f2f473-1ac9-4673-9e02-c1e476575ad5}</t>
  </si>
  <si>
    <t>161013.4</t>
  </si>
  <si>
    <t>Ústřední vytápění</t>
  </si>
  <si>
    <t>{8419c607-429f-4d2c-ad4a-16980273de95}</t>
  </si>
  <si>
    <t>161013.5.1</t>
  </si>
  <si>
    <t>Elektroinstalace obj.1</t>
  </si>
  <si>
    <t>{3d239517-1178-457e-a2b2-47c49809a07f}</t>
  </si>
  <si>
    <t>161013.5.431</t>
  </si>
  <si>
    <t>Elektroinstalace obj. 413</t>
  </si>
  <si>
    <t>{d335dbb5-2050-4496-8fdc-7cb1c2cc1157}</t>
  </si>
  <si>
    <t>161013.5.out</t>
  </si>
  <si>
    <t>Elektroinstalace - venkovní úpravy</t>
  </si>
  <si>
    <t>{af229d5a-7ca1-45a8-8510-831b7817f676}</t>
  </si>
  <si>
    <t>161013.6</t>
  </si>
  <si>
    <t>Vzduchotechnika</t>
  </si>
  <si>
    <t>{d01333ba-fe43-4373-ba61-87dc508afa46}</t>
  </si>
  <si>
    <t>161013.7</t>
  </si>
  <si>
    <t>Sadové úpravy</t>
  </si>
  <si>
    <t>{3777d6b2-a5e7-4878-8e96-b2ac5a5867cd}</t>
  </si>
  <si>
    <t>161013.8</t>
  </si>
  <si>
    <t>Vedlejší rozpočtové náklady</t>
  </si>
  <si>
    <t>{e0836ba1-b915-4261-a58d-669d561c46bd}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</si>
  <si>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</si>
  <si>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</si>
  <si>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</si>
  <si>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</si>
  <si>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</si>
  <si>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</si>
  <si>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</si>
  <si>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</si>
  <si>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</si>
  <si>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</si>
  <si>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</si>
  <si>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</si>
  <si>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</si>
  <si>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</si>
  <si>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</si>
  <si>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</si>
  <si>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</si>
  <si>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</si>
  <si>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</si>
  <si>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</si>
  <si>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</si>
  <si>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</si>
  <si>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</si>
  <si>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</si>
  <si>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</si>
  <si>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</si>
  <si>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161013.1 - Demolice - I.etapa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</si>
  <si>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</si>
  <si>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</si>
  <si>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</si>
  <si>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</si>
  <si>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</si>
  <si>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</si>
  <si>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</si>
  <si>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</si>
  <si>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 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</si>
  <si>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</si>
  <si>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</si>
  <si>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</si>
  <si>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</si>
  <si>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</si>
  <si>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</si>
  <si>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Rozpočtová rezerva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</si>
  <si>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</si>
  <si>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</si>
  <si>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</si>
  <si>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</si>
  <si>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</si>
  <si>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</si>
  <si>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</si>
  <si>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</si>
  <si>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</si>
  <si>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</si>
  <si>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</si>
  <si>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</si>
  <si>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</si>
  <si>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</si>
  <si>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</si>
  <si>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</si>
  <si>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</si>
  <si>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</si>
  <si>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162701105</t>
  </si>
  <si>
    <t>Vodorovné přemístění do 10000 m výkopku/sypaniny z horniny tř. 1 až 4</t>
  </si>
  <si>
    <t>m3</t>
  </si>
  <si>
    <t>4</t>
  </si>
  <si>
    <t>-1079015861</t>
  </si>
  <si>
    <t>162701109</t>
  </si>
  <si>
    <t>Příplatek k vodorovnému přemístění výkopku/sypaniny z horniny tř. 1 až 4 ZKD 1000 m přes 10000 m</t>
  </si>
  <si>
    <t>424086321</t>
  </si>
  <si>
    <t>3</t>
  </si>
  <si>
    <t>171201211</t>
  </si>
  <si>
    <t>Poplatek za uložení odpadu ze sypaniny na skládce (skládkovné)</t>
  </si>
  <si>
    <t>t</t>
  </si>
  <si>
    <t>2053794684</t>
  </si>
  <si>
    <t>981011416</t>
  </si>
  <si>
    <t>Demolice budov zděných na MC nebo z betonu podíl konstrukcí do 35 % postupným rozebíráním</t>
  </si>
  <si>
    <t>944454524</t>
  </si>
  <si>
    <t>5</t>
  </si>
  <si>
    <t>997013111</t>
  </si>
  <si>
    <t>Vnitrostaveništní doprava suti a vybouraných hmot pro budovy v do 6 m s použitím mechanizace</t>
  </si>
  <si>
    <t>-977621114</t>
  </si>
  <si>
    <t>67,80+166,40+0,10+0,48+0,74+0,94</t>
  </si>
  <si>
    <t>VV</t>
  </si>
  <si>
    <t>Součet</t>
  </si>
  <si>
    <t>6</t>
  </si>
  <si>
    <t>997013501</t>
  </si>
  <si>
    <t>Odvoz suti na skládku a vybouraných hmot nebo meziskládku do 1 km se složením</t>
  </si>
  <si>
    <t>-854148962</t>
  </si>
  <si>
    <t>7</t>
  </si>
  <si>
    <t>997013509</t>
  </si>
  <si>
    <t>Příplatek k odvozu suti a vybouraných hmot na skládku ZKD 1 km přes 1 km</t>
  </si>
  <si>
    <t>-803006660</t>
  </si>
  <si>
    <t>8</t>
  </si>
  <si>
    <t>999R00001</t>
  </si>
  <si>
    <t>Odpojení objektů od sítí</t>
  </si>
  <si>
    <t>HZS</t>
  </si>
  <si>
    <t>-1960387699</t>
  </si>
  <si>
    <t>9</t>
  </si>
  <si>
    <t>997013801</t>
  </si>
  <si>
    <t>Poplatek za uložení stavebního betonového odpadu na skládce (skládkovné)</t>
  </si>
  <si>
    <t>-444026088</t>
  </si>
  <si>
    <t>10</t>
  </si>
  <si>
    <t>997013803</t>
  </si>
  <si>
    <t>Poplatek za uložení stavebního odpadu z keramických materiálů (cihly, tašky a keramika) na skládce (skládkovné)</t>
  </si>
  <si>
    <t>-1758724494</t>
  </si>
  <si>
    <t>11</t>
  </si>
  <si>
    <t>997013804</t>
  </si>
  <si>
    <t>Poplatek za uložení stavebního odpadu ze skla na skládce (skládkovné)</t>
  </si>
  <si>
    <t>-874362500</t>
  </si>
  <si>
    <t>12</t>
  </si>
  <si>
    <t>997013811</t>
  </si>
  <si>
    <t>Poplatek za uložení stavebního dřevěného odpadu na skládce (skládkovné)</t>
  </si>
  <si>
    <t>-359245748</t>
  </si>
  <si>
    <t>13</t>
  </si>
  <si>
    <t>997013813</t>
  </si>
  <si>
    <t>Poplatek za uložení stavebního odpadu z plastických hmot na skládce (skládkovné)</t>
  </si>
  <si>
    <t>-1910608419</t>
  </si>
  <si>
    <t>14</t>
  </si>
  <si>
    <t>99701383</t>
  </si>
  <si>
    <t>Poplatek za uložení stavebního odpadu na skládce - zinek železo a ocel (skládkovné)</t>
  </si>
  <si>
    <t>1698515026</t>
  </si>
  <si>
    <t>0,15+0,79</t>
  </si>
  <si>
    <t>VP - Vícepráce</t>
  </si>
  <si>
    <t>PN</t>
  </si>
  <si>
    <t xml:space="preserve">161013.2 - Stavební úpravy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</si>
  <si>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</si>
  <si>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</si>
  <si>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</si>
  <si>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</si>
  <si>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</si>
  <si>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</si>
  <si>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</si>
  <si>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</si>
  <si>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</si>
  <si>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</si>
  <si>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</si>
  <si>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</si>
  <si>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</si>
  <si>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</si>
  <si>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</si>
  <si>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</si>
  <si>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</si>
  <si>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</si>
  <si>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</si>
  <si>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</si>
  <si>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</si>
  <si>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</si>
  <si>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</si>
  <si>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</si>
  <si>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O01 - Ostatní</t>
  </si>
  <si>
    <t>113107162</t>
  </si>
  <si>
    <t>Odstranění podkladu pl přes 50 do 200 m2 z kameniva drceného tl 200 mm</t>
  </si>
  <si>
    <t>m2</t>
  </si>
  <si>
    <t>-33264944</t>
  </si>
  <si>
    <t>113107171</t>
  </si>
  <si>
    <t>Odstranění podkladu pl přes 50 do 200 m2 z betonu prostého tl 150 mm</t>
  </si>
  <si>
    <t>1095541659</t>
  </si>
  <si>
    <t>"celková plocha dvoru"     195,383</t>
  </si>
  <si>
    <t>"odpočet plochy po zbourané přístavbě"     -46,404</t>
  </si>
  <si>
    <t>122201101</t>
  </si>
  <si>
    <t>Odkopávky a prokopávky nezapažené v hornině tř. 3 objem do 100 m3</t>
  </si>
  <si>
    <t>-241643916</t>
  </si>
  <si>
    <t>195,383*0,30</t>
  </si>
  <si>
    <t>122201109</t>
  </si>
  <si>
    <t>Příplatek za lepivost u odkopávek v hornině tř. 1 až 3</t>
  </si>
  <si>
    <t>100485757</t>
  </si>
  <si>
    <t>132201201</t>
  </si>
  <si>
    <t>Hloubení rýh š do 2000 mm v hornině tř. 3 objemu do 100 m3</t>
  </si>
  <si>
    <t>646748934</t>
  </si>
  <si>
    <t>"dvorní fasáda</t>
  </si>
  <si>
    <t>0,716*40,432</t>
  </si>
  <si>
    <t>132201209</t>
  </si>
  <si>
    <t>Příplatek za lepivost k hloubení rýh š do 2000 mm v hornině tř. 3</t>
  </si>
  <si>
    <t>1782707684</t>
  </si>
  <si>
    <t>139711101</t>
  </si>
  <si>
    <t>Vykopávky v uzavřených prostorách v hornině tř. 1 až 4</t>
  </si>
  <si>
    <t>928424157</t>
  </si>
  <si>
    <t>"kanalizace"     0,80*1,20*13,00</t>
  </si>
  <si>
    <t>162201102</t>
  </si>
  <si>
    <t>Vodorovné přemístění do 50 m výkopku/sypaniny z horniny tř. 1 až 4</t>
  </si>
  <si>
    <t>144835911</t>
  </si>
  <si>
    <t>20,337 "zásypy"</t>
  </si>
  <si>
    <t>-1432783421</t>
  </si>
  <si>
    <t>58,615+28,949+12,48-20,337</t>
  </si>
  <si>
    <t>-191166328</t>
  </si>
  <si>
    <t>167101101</t>
  </si>
  <si>
    <t>Nakládání výkopku z hornin tř. 1 až 4 do 100 m3</t>
  </si>
  <si>
    <t>33893452</t>
  </si>
  <si>
    <t>276009102</t>
  </si>
  <si>
    <t>174101101</t>
  </si>
  <si>
    <t>Zásyp jam, šachet rýh nebo kolem objektů sypaninou se zhutněním</t>
  </si>
  <si>
    <t>1227264532</t>
  </si>
  <si>
    <t>0,503*40,432</t>
  </si>
  <si>
    <t>181951102</t>
  </si>
  <si>
    <t>Úprava pláně v hornině tř. 1 až 4 se zhutněním</t>
  </si>
  <si>
    <t>-1324437252</t>
  </si>
  <si>
    <t>212752201</t>
  </si>
  <si>
    <t>Drenáž z trubek plastových flexibilních D do 150 mm včetně lože obsyp štěrkopískem</t>
  </si>
  <si>
    <t>m</t>
  </si>
  <si>
    <t>-275407262</t>
  </si>
  <si>
    <t>40,432</t>
  </si>
  <si>
    <t>16</t>
  </si>
  <si>
    <t>312231116</t>
  </si>
  <si>
    <t>Zdivo výplňové z cihel dl 290 mm pevnosti P 7 až 15 na MC 10</t>
  </si>
  <si>
    <t>773339308</t>
  </si>
  <si>
    <t>"1.NP</t>
  </si>
  <si>
    <t>"meziokenní pilířky"     0,60*1,15*1,43+1,13*1,43*0,64+1,143*0,66*1,43</t>
  </si>
  <si>
    <t>1,90*0,30*2,00+0,60*0,65*2,70+0,90*0,70*2,00+0,77*0,50*1,20</t>
  </si>
  <si>
    <t>0,32*1,00*2,00+0,685*1,57*2,00+0,70*1,62+2,70</t>
  </si>
  <si>
    <t>"2.NP</t>
  </si>
  <si>
    <t>0,45*0,70*0,53+((0,54+1,29+0,225)*3,50-1,29*2,57)*0,45+0,45*1,29*2,57</t>
  </si>
  <si>
    <t>17</t>
  </si>
  <si>
    <t>317234410</t>
  </si>
  <si>
    <t>Vyzdívka mezi nosníky z cihel pálených na MC</t>
  </si>
  <si>
    <t>-654780532</t>
  </si>
  <si>
    <t>"1.NP - policie</t>
  </si>
  <si>
    <t>"okno"     (3,11+0,30)*0,15*0,66</t>
  </si>
  <si>
    <t>"okno"     (2,574+0,30)*0,15*1,07</t>
  </si>
  <si>
    <t>"okno"     (2,605+0,30)*0,15*1,07</t>
  </si>
  <si>
    <t>"1.NP - radnice</t>
  </si>
  <si>
    <t>"zázemí pokladny"     (1,15+0,30)*0,15*0,60</t>
  </si>
  <si>
    <t>"kancelář"     (1,15+0,30)*0,15*0,60</t>
  </si>
  <si>
    <t>"kancelář"     (1,15+0,30)*0,15*0,55</t>
  </si>
  <si>
    <t>"kancelář"     (1,15+0,30)*0,15*0,430</t>
  </si>
  <si>
    <t>"obřadní síň"     (1,15+0,30)*0,15*0,73</t>
  </si>
  <si>
    <t>"2.NP - policie</t>
  </si>
  <si>
    <t>"chodba"     (0,87+0,30)*0,15*0,37</t>
  </si>
  <si>
    <t>"chodba"     (1,45+0,30)*0,15*0,65</t>
  </si>
  <si>
    <t>18</t>
  </si>
  <si>
    <t>317941125</t>
  </si>
  <si>
    <t>Osazování ocelových válcovaných nosníků na zdivu I, IE, U, UE nebo L č 24 a vyšší</t>
  </si>
  <si>
    <t>664148445</t>
  </si>
  <si>
    <t>(1,30*3+1,50*3*2+1,50*5*4)*33,20/1000</t>
  </si>
  <si>
    <t>1,80*3*33,20/1000</t>
  </si>
  <si>
    <t>19</t>
  </si>
  <si>
    <t>M</t>
  </si>
  <si>
    <t>134834250</t>
  </si>
  <si>
    <t>tyč ocelová U , jakost S355J2 označení průřezu 240</t>
  </si>
  <si>
    <t>560916016</t>
  </si>
  <si>
    <t>20</t>
  </si>
  <si>
    <t>317944323</t>
  </si>
  <si>
    <t>Válcované nosníky č.14 až 22 dodatečně osazované do připravených otvorů</t>
  </si>
  <si>
    <t>1861999940</t>
  </si>
  <si>
    <t>"okno"     (3,11+0,30)*3*14,3/1000*1,08</t>
  </si>
  <si>
    <t>"okno"     (2,574+0,30)*4*14,3/1000*1,08</t>
  </si>
  <si>
    <t>"okno"     (2,605+0,30)*4*14,3/1000*1,08</t>
  </si>
  <si>
    <t>"zázemí pokladny"     (1,15+0,30)*3*14,3/1000*1,08</t>
  </si>
  <si>
    <t>"kancelář"     (1,15+0,30)*3*14,3/1000*1,08</t>
  </si>
  <si>
    <t>"obřadní síň"     (1,15+0,30)*3*14,3/1000*1,08</t>
  </si>
  <si>
    <t>"chodba"     (0,87+0,30)*3*14,3/1000*1,08</t>
  </si>
  <si>
    <t>"chodba"     (1,45+0,30)*3*14,3/1000*1,08</t>
  </si>
  <si>
    <t>330311713</t>
  </si>
  <si>
    <t>Sloupy nebo pilíře z betonu tř. C 25/30</t>
  </si>
  <si>
    <t>-1648044272</t>
  </si>
  <si>
    <t>0,30*0,30*3,00</t>
  </si>
  <si>
    <t>22</t>
  </si>
  <si>
    <t>331351101</t>
  </si>
  <si>
    <t>Zřízení bednění sloupů čtyřúhelníkových v do 4 m</t>
  </si>
  <si>
    <t>-489038548</t>
  </si>
  <si>
    <t>0,30*3,00*4</t>
  </si>
  <si>
    <t>23</t>
  </si>
  <si>
    <t>331351102</t>
  </si>
  <si>
    <t>Odstranění bednění sloupů čtyřúhelníkových v do 4 m</t>
  </si>
  <si>
    <t>-1979809514</t>
  </si>
  <si>
    <t>24</t>
  </si>
  <si>
    <t>331361821</t>
  </si>
  <si>
    <t>Výztuž sloupů hranatých betonářskou ocelí 10 505</t>
  </si>
  <si>
    <t>-192986975</t>
  </si>
  <si>
    <t>0,27*120/1000</t>
  </si>
  <si>
    <t>25</t>
  </si>
  <si>
    <t>340239225</t>
  </si>
  <si>
    <t>Zazdívka otvorů pl do 4 m2 v příčkách nebo stěnách z cihel POROTHERM P+D tl 300 mm</t>
  </si>
  <si>
    <t>90409169</t>
  </si>
  <si>
    <t>0,65*2,70</t>
  </si>
  <si>
    <t>26</t>
  </si>
  <si>
    <t>346244381</t>
  </si>
  <si>
    <t>Plentování jednostranné v do 200 mm válcovaných nosníků cihlami</t>
  </si>
  <si>
    <t>1520768022</t>
  </si>
  <si>
    <t>"okno"     (3,11+0,30)*0,15*2</t>
  </si>
  <si>
    <t>"okno"     (2,574+0,30)*0,15*2</t>
  </si>
  <si>
    <t>"okno"     (2,605+0,30)*0,15*2</t>
  </si>
  <si>
    <t>"zázemí pokladny"     (1,15+0,30)*0,15*2</t>
  </si>
  <si>
    <t>"kancelář"     (1,15+0,30)*0,15*2</t>
  </si>
  <si>
    <t>"obřadní síň"     (1,15+0,30)*0,15*2</t>
  </si>
  <si>
    <t>"chodba"     (0,87+0,30)*0,15*2</t>
  </si>
  <si>
    <t>"chodba"     (1,45+0,30)*0,15*2</t>
  </si>
  <si>
    <t>27</t>
  </si>
  <si>
    <t>349234831</t>
  </si>
  <si>
    <t>Doplnění zdiva okenních obrub</t>
  </si>
  <si>
    <t>-438348721</t>
  </si>
  <si>
    <t>"1.NP policie</t>
  </si>
  <si>
    <t>"po vybouraných otvorech</t>
  </si>
  <si>
    <t>"okna"     ((0,97*2+1,43*2)*2+1,04*2+1,33*2+(0,86*2+1,43*2)*2)</t>
  </si>
  <si>
    <t>"1.NP radnice</t>
  </si>
  <si>
    <t>(1,15+2,10*2)+0,44*(1,15+2,80*2)*2</t>
  </si>
  <si>
    <t>0,80*1,97*2+(1,28+1,97*2)</t>
  </si>
  <si>
    <t>(1,25*2+1,42*2)*2+((2+1,20*2)*2)+(1,32*2+1,12*2)</t>
  </si>
  <si>
    <t>(1,29*2+1,40*2+1,65*2+1,40*2+1,33*2+2,00*2+(1,10*2+2,00*2)*4)</t>
  </si>
  <si>
    <t>(1,19*2+2,13*2)+(1,20*2+2,13*2)+0,38*(1,20*2+2,13*2)</t>
  </si>
  <si>
    <t>(1,20*2+2,13*2)</t>
  </si>
  <si>
    <t>"2.NP policie</t>
  </si>
  <si>
    <t>(0,97*2+1,43*2)*2+0,40*(0,85*2+1,47*2)*3</t>
  </si>
  <si>
    <t>(0,97*2+0,86*2)*6+0,30*(0,86*2+1,43*2)*5</t>
  </si>
  <si>
    <t>"2.NP radnice</t>
  </si>
  <si>
    <t>(1,09*2+2,35*2)*2+0,25*(0,64*2+0,53*2)*3</t>
  </si>
  <si>
    <t>(1,29*2+2,57*2)*2+0,36*(1,25*2+2,16*2)*2</t>
  </si>
  <si>
    <t>(1,06*2+2,16*2)*7+0,34*(1,06*2+2,22*2)*4</t>
  </si>
  <si>
    <t>(1,06*2+2,22*2)*3</t>
  </si>
  <si>
    <t>28</t>
  </si>
  <si>
    <t>411322424</t>
  </si>
  <si>
    <t>Stropy trámové nebo kazetové ze ŽB tř. C 25/30</t>
  </si>
  <si>
    <t>-320719848</t>
  </si>
  <si>
    <t>500,419*0,115</t>
  </si>
  <si>
    <t>29</t>
  </si>
  <si>
    <t>411323430</t>
  </si>
  <si>
    <t>Železobetonová skořepina B25/30 se sítí vč trnů</t>
  </si>
  <si>
    <t>-1224038956</t>
  </si>
  <si>
    <t>30</t>
  </si>
  <si>
    <t>411354171</t>
  </si>
  <si>
    <t>Zřízení podpěrné konstrukce stropů v do 4 m pro zatížení do 5 kPa</t>
  </si>
  <si>
    <t>-2014963462</t>
  </si>
  <si>
    <t>31</t>
  </si>
  <si>
    <t>411354172</t>
  </si>
  <si>
    <t>Odstranění podpěrné konstrukce stropů v do 4 m pro zatížení do 5 kPa</t>
  </si>
  <si>
    <t>2106354895</t>
  </si>
  <si>
    <t>32</t>
  </si>
  <si>
    <t>411354219</t>
  </si>
  <si>
    <t>Bednění stropů ztracené z hraněných trapézových vln v 60 mm plech lesklý tl 1,0 mm</t>
  </si>
  <si>
    <t>-487067031</t>
  </si>
  <si>
    <t>"strop 1.NP</t>
  </si>
  <si>
    <t>21,715+40,723</t>
  </si>
  <si>
    <t>348,631+31,839+57,511</t>
  </si>
  <si>
    <t>33</t>
  </si>
  <si>
    <t>411354271</t>
  </si>
  <si>
    <t>Příplatek k ztracenému bednění stropů za lože z MC</t>
  </si>
  <si>
    <t>-80416990</t>
  </si>
  <si>
    <t>34</t>
  </si>
  <si>
    <t>411362021</t>
  </si>
  <si>
    <t>Výztuž stropů svařovanými sítěmi Kari</t>
  </si>
  <si>
    <t>-1105993035</t>
  </si>
  <si>
    <t>500,419*5,00/1000</t>
  </si>
  <si>
    <t>35</t>
  </si>
  <si>
    <t>413231221</t>
  </si>
  <si>
    <t>Zazdívka zhlaví stropních trámů průřezu do 40000 mm2</t>
  </si>
  <si>
    <t>kus</t>
  </si>
  <si>
    <t>930118666</t>
  </si>
  <si>
    <t>36</t>
  </si>
  <si>
    <t>413941123</t>
  </si>
  <si>
    <t>Osazování ocelových válcovaných nosníků stropů I, IE, U, UE nebo L do č. 22</t>
  </si>
  <si>
    <t>-1031888001</t>
  </si>
  <si>
    <t>"IPE200"     (7,652+7,60+7,708+5,45*5+5,61*3)*23,00/1000</t>
  </si>
  <si>
    <t xml:space="preserve">                    (10,752*3+10,70*2+9,172*2+8,504*2+2,732*2+3,47+3,96+8,347+7,954+7,769)*23,00/1000</t>
  </si>
  <si>
    <t xml:space="preserve">                    (8,222+8,40+10,70*4+2,556+5,346)*23,00/1000</t>
  </si>
  <si>
    <t>37</t>
  </si>
  <si>
    <t>134827150</t>
  </si>
  <si>
    <t>tyč ocelová IPE, jakost S 235 JR označení průřezu 200</t>
  </si>
  <si>
    <t>-298203651</t>
  </si>
  <si>
    <t>Hmotnost: 22,4 kg/m</t>
  </si>
  <si>
    <t>P</t>
  </si>
  <si>
    <t>38</t>
  </si>
  <si>
    <t>413941125</t>
  </si>
  <si>
    <t>Osazování ocelových válcovaných nosníků stropů I, IE, U, UE nebo L č. 24 a vyšší</t>
  </si>
  <si>
    <t>1236090114</t>
  </si>
  <si>
    <t>"IPE300"     (10,751+10,76+10,70+9,172+8,504+5,982+7,572)*43,30/1000</t>
  </si>
  <si>
    <t xml:space="preserve">                    (8,222+10,636+10,678+10,73)*43,30/1000</t>
  </si>
  <si>
    <t>"IPE360"     8,70*2*59,00/1000</t>
  </si>
  <si>
    <t>39</t>
  </si>
  <si>
    <t>134827350</t>
  </si>
  <si>
    <t>tyč ocelová IPE, jakost S 235 JR označení průřezu 300</t>
  </si>
  <si>
    <t>21678966</t>
  </si>
  <si>
    <t>Hmotnost: 42,2 kg/m</t>
  </si>
  <si>
    <t>"IPE300"     (10,751+10,76+10,70+9,172+8,504+5,982+7,572)*43,30/1000*1,08</t>
  </si>
  <si>
    <t xml:space="preserve">                    (8,222+10,636+10,678+10,73)*43,30/1000*1,08</t>
  </si>
  <si>
    <t>40</t>
  </si>
  <si>
    <t>134827450</t>
  </si>
  <si>
    <t>tyč ocelová IPE, jakost S 235 JR označení průřezu 360</t>
  </si>
  <si>
    <t>1538922776</t>
  </si>
  <si>
    <t>Hmotnost: 57,1 kg/m</t>
  </si>
  <si>
    <t>"IPE360"     8,70*2*59,00/1000*1,08</t>
  </si>
  <si>
    <t>41</t>
  </si>
  <si>
    <t>564661111</t>
  </si>
  <si>
    <t>Podklad z kameniva hrubého drceného vel. 63-125 mm tl 200 mm</t>
  </si>
  <si>
    <t>233499618</t>
  </si>
  <si>
    <t>42</t>
  </si>
  <si>
    <t>611325423</t>
  </si>
  <si>
    <t>Oprava vnitřní vápenocementové štukové omítky stropů v rozsahu plochy do 50%</t>
  </si>
  <si>
    <t>-360460082</t>
  </si>
  <si>
    <t>593,404-22,44</t>
  </si>
  <si>
    <t>43</t>
  </si>
  <si>
    <t>611325499</t>
  </si>
  <si>
    <t>Profilovaný štukový strop</t>
  </si>
  <si>
    <t>1605956606</t>
  </si>
  <si>
    <t>44</t>
  </si>
  <si>
    <t>612181000</t>
  </si>
  <si>
    <t>Stěrka tl.do 3 mm vnitřních stěn</t>
  </si>
  <si>
    <t>-1457804073</t>
  </si>
  <si>
    <t>311,62*2+43,597*2+159,763*2+105,231+7,728+14,225</t>
  </si>
  <si>
    <t>45</t>
  </si>
  <si>
    <t>612321121</t>
  </si>
  <si>
    <t>Vápenocementová omítka hladká jednovrstvá vnitřních stěn nanášená ručně</t>
  </si>
  <si>
    <t>1641169901</t>
  </si>
  <si>
    <t>"pod obklady"     109,896*0,4-4,30</t>
  </si>
  <si>
    <t>46</t>
  </si>
  <si>
    <t>612321141</t>
  </si>
  <si>
    <t>Vápenocementová omítka štuková dvouvrstvá vnitřních stěn nanášená ručně</t>
  </si>
  <si>
    <t>779300776</t>
  </si>
  <si>
    <t>"vyzdívky</t>
  </si>
  <si>
    <t>"meziokenní pilířky"     1,15*1,43+1,43*0,64+1,143*0,66</t>
  </si>
  <si>
    <t>(1,90*2,00+0,65*2,70+0,90*2,00+0,77*1,20)*2</t>
  </si>
  <si>
    <t>(1,00*2,00+1,57*2,00)*2</t>
  </si>
  <si>
    <t>0,70*0,53+((0,54+1,29+0,225)*3,50-1,29*2,57)+1,29*2,57</t>
  </si>
  <si>
    <t>"zazdívky"     1,775</t>
  </si>
  <si>
    <t>"plentování nosníků"     18,015</t>
  </si>
  <si>
    <t>"otlučení stěn"     1266,946</t>
  </si>
  <si>
    <t>"nad obklady 115"     -(3,28-2,00)*2,15</t>
  </si>
  <si>
    <t>"113"     -3,28*1,92*2</t>
  </si>
  <si>
    <t>"114"     -3,28*(4,58*2+3,75)</t>
  </si>
  <si>
    <t>47</t>
  </si>
  <si>
    <t>612325302</t>
  </si>
  <si>
    <t>Vápenocementová štuková omítka ostění nebo nadpraží</t>
  </si>
  <si>
    <t>1048797467</t>
  </si>
  <si>
    <t>"okna"     0,40*((0,97*2+1,43*2)*2+1,04*2+1,33*2+(0,86*2+1,43*2)*2)</t>
  </si>
  <si>
    <t>0,60*(1,15+2,10*2)+0,44*(1,15+2,80*2)*2</t>
  </si>
  <si>
    <t>0,325*0,80*1,97*2+0,30*(1,28+1,97*2)</t>
  </si>
  <si>
    <t>0,30*((1,25*2+1,42*2)*2+(0,45*2+1,20*2)*2)+0,20*(1,32*2+1,12*2)</t>
  </si>
  <si>
    <t>0,30*(1,29*2+1,40*2+1,65*2+1,40*2+1,33*2+2,00*2+(1,10*2+2,00*2)*4)</t>
  </si>
  <si>
    <t>0,525*(1,19*2+2,13*2)+0,60*(1,20*2+2,13*2)+0,38*(1,20*2+2,13*2)</t>
  </si>
  <si>
    <t>0,34*(1,20*2+2,13*2)</t>
  </si>
  <si>
    <t>0,35*(0,97*2+1,43*2)*2+0,40*(0,85*2+1,47*2)*3</t>
  </si>
  <si>
    <t>0,35*(0,97*2+0,86*2)*6+0,30*(0,86*2+1,43*2)*5</t>
  </si>
  <si>
    <t>0,50*(1,09*2+2,35*2)*2+0,25*(0,64*2+0,53*2)*3</t>
  </si>
  <si>
    <t>0,37*(1,29*2+2,57*2)*2+0,36*(1,25*2+2,16*2)*2</t>
  </si>
  <si>
    <t>0,40*(1,06*2+2,16*2)*7+0,34*(1,06*2+2,22*2)*4</t>
  </si>
  <si>
    <t>0,46*(1,06*2+2,22*2)*3</t>
  </si>
  <si>
    <t>48</t>
  </si>
  <si>
    <t>612325423</t>
  </si>
  <si>
    <t>Oprava vnitřní vápenocementové štukové omítky stěn v rozsahu plochy do 50%</t>
  </si>
  <si>
    <t>-2038566990</t>
  </si>
  <si>
    <t>49</t>
  </si>
  <si>
    <t>613321141</t>
  </si>
  <si>
    <t>Vápenocementová omítka štuková dvouvrstvá vnitřních pilířů nebo sloupů nanášená ručně</t>
  </si>
  <si>
    <t>1610626754</t>
  </si>
  <si>
    <t>50</t>
  </si>
  <si>
    <t>615142012</t>
  </si>
  <si>
    <t>Potažení vnitřních nosníků rabicovým pletivem</t>
  </si>
  <si>
    <t>-2123849242</t>
  </si>
  <si>
    <t>"okno"     (3,11+0,30)*0,15*2+0,66*3,11</t>
  </si>
  <si>
    <t>"okno"     (2,574+0,30)*0,15*2+1,07*2,574</t>
  </si>
  <si>
    <t>"okno"     (2,605+0,30)*0,15*2+1,07*2,605</t>
  </si>
  <si>
    <t>"zázemí pokladny"     (1,15+0,30)*0,15*2+0,60*1,15</t>
  </si>
  <si>
    <t>"kancelář"     (1,15+0,30)*0,15*2+0,60*1,15</t>
  </si>
  <si>
    <t>"kancelář"     (1,15+0,30)*0,15*2+0,55*1,15</t>
  </si>
  <si>
    <t>"kancelář"     (1,15+0,30)*0,15*2+0,430*1,15</t>
  </si>
  <si>
    <t>"obřadní síň"     (1,15+0,30)*0,15*2+0,73*1,15</t>
  </si>
  <si>
    <t>"chodba"     (0,87+0,30)*0,15*2+0,37*0,87</t>
  </si>
  <si>
    <t>"chodba"     (1,45+0,30)*0,15*2+0,65*1,45</t>
  </si>
  <si>
    <t>51</t>
  </si>
  <si>
    <t>622212001</t>
  </si>
  <si>
    <t>Montáž zateplení vnějšího ostění hl. špalety do 200 mm z polystyrénových desek tl do 40 mm</t>
  </si>
  <si>
    <t>1670407767</t>
  </si>
  <si>
    <t>(1,25*2+1,42*2)*2+(0,45*2+0,53*2)*2+1,80+1,97*2+1,32*2+1,97*2+1,29*2+2,10*2</t>
  </si>
  <si>
    <t>1,40*2+2,40*2</t>
  </si>
  <si>
    <t>(1,25*2+1,42*2)*2+(0,45*2+0,53*2)*2+1,32*2+1,97*2+1,29*2+2,10*2+1,40*2+2,10*2</t>
  </si>
  <si>
    <t>52</t>
  </si>
  <si>
    <t>631403490</t>
  </si>
  <si>
    <t>deska omítková ROCKWOOL FASROCK 500x1000x40 mm</t>
  </si>
  <si>
    <t>467710930</t>
  </si>
  <si>
    <t>53</t>
  </si>
  <si>
    <t>622221020</t>
  </si>
  <si>
    <t>Zateplení vnějších stěn z minerální vlny s podélnou orientací vláken tl 120 mm, vč perlinky</t>
  </si>
  <si>
    <t>-948194624</t>
  </si>
  <si>
    <t>80,847+2,60*6,79+(2,53+3,00+0,18)*10,58+7,659*8,18-8,536</t>
  </si>
  <si>
    <t>54</t>
  </si>
  <si>
    <t>622252001</t>
  </si>
  <si>
    <t>Montáž zakládacích soklových lišt zateplení</t>
  </si>
  <si>
    <t>1974528784</t>
  </si>
  <si>
    <t>55</t>
  </si>
  <si>
    <t>590514200</t>
  </si>
  <si>
    <t>lišta zakládací LO 123 mm tl 1,0 mm</t>
  </si>
  <si>
    <t>812690167</t>
  </si>
  <si>
    <t>56</t>
  </si>
  <si>
    <t>622252002</t>
  </si>
  <si>
    <t>Montáž ostatních lišt zateplení</t>
  </si>
  <si>
    <t>-639532244</t>
  </si>
  <si>
    <t>8,30*2-2,60</t>
  </si>
  <si>
    <t>57</t>
  </si>
  <si>
    <t>590514700</t>
  </si>
  <si>
    <t>lišta rohová Al 25 / 25 mm perforovaná</t>
  </si>
  <si>
    <t>2043649217</t>
  </si>
  <si>
    <t>58</t>
  </si>
  <si>
    <t>622325202</t>
  </si>
  <si>
    <t>Oprava vápenocementové štukové omítky vnějších stěn v rozsahu do 30%</t>
  </si>
  <si>
    <t>764067858</t>
  </si>
  <si>
    <t>59</t>
  </si>
  <si>
    <t>622331101</t>
  </si>
  <si>
    <t>Oprava bosáže soklu</t>
  </si>
  <si>
    <t>-1239899870</t>
  </si>
  <si>
    <t>3,506+1,16+35,545+9,88+3,14+5,156+14,247</t>
  </si>
  <si>
    <t>60</t>
  </si>
  <si>
    <t>622331121</t>
  </si>
  <si>
    <t>Cementová omítka hladká jednovrstvá vnějších stěn nanášená ručně</t>
  </si>
  <si>
    <t>2001681041</t>
  </si>
  <si>
    <t>"uliční fasáda</t>
  </si>
  <si>
    <t>0,80*(20,00+13,90+22,80+13,60)</t>
  </si>
  <si>
    <t>0,80*40,432</t>
  </si>
  <si>
    <t>61</t>
  </si>
  <si>
    <t>622521011</t>
  </si>
  <si>
    <t>Tenkovrstvá silikátová zrnitá omítka tl. 1,5 mm včetně penetrace vnějších stěn</t>
  </si>
  <si>
    <t>-2061531818</t>
  </si>
  <si>
    <t>-8,536+221,563</t>
  </si>
  <si>
    <t>62</t>
  </si>
  <si>
    <t>622611102</t>
  </si>
  <si>
    <t>Nátěr silikátový jednonásobný vnějších omítaných stěn bez penetrace provedený ručně</t>
  </si>
  <si>
    <t>-1093591229</t>
  </si>
  <si>
    <t>63</t>
  </si>
  <si>
    <t>622635110</t>
  </si>
  <si>
    <t>Oprava profilované římsy</t>
  </si>
  <si>
    <t>-1139208306</t>
  </si>
  <si>
    <t>"objekt policie</t>
  </si>
  <si>
    <t>12,10+13,62+19,25+2,40</t>
  </si>
  <si>
    <t>64</t>
  </si>
  <si>
    <t>622635120</t>
  </si>
  <si>
    <t>Očištění a kontrola kamenného ostění a štukový profil nade dveřmi - hlavní vstup Policie</t>
  </si>
  <si>
    <t>1895853356</t>
  </si>
  <si>
    <t>65</t>
  </si>
  <si>
    <t>622635130</t>
  </si>
  <si>
    <t>Očištění a kontrola kamenného ostění a štukový profil nade dveřmi - zadní vstup Policie</t>
  </si>
  <si>
    <t>1716237900</t>
  </si>
  <si>
    <t>66</t>
  </si>
  <si>
    <t>622635140</t>
  </si>
  <si>
    <t>Očištění a kontrola znaku města na fasádě radnice</t>
  </si>
  <si>
    <t>1812904597</t>
  </si>
  <si>
    <t>67</t>
  </si>
  <si>
    <t>622754112</t>
  </si>
  <si>
    <t>APU lišta začišťovací u oken</t>
  </si>
  <si>
    <t>-465650929</t>
  </si>
  <si>
    <t>68</t>
  </si>
  <si>
    <t>629451112</t>
  </si>
  <si>
    <t>Vyrovnávací vrstva pod klempířské prvky z MC š do 300 mm</t>
  </si>
  <si>
    <t>757933150</t>
  </si>
  <si>
    <t>69</t>
  </si>
  <si>
    <t>629991011</t>
  </si>
  <si>
    <t>Zakrytí výplní otvorů a svislých ploch fólií přilepenou lepící páskou</t>
  </si>
  <si>
    <t>494757280</t>
  </si>
  <si>
    <t>70</t>
  </si>
  <si>
    <t>629995101</t>
  </si>
  <si>
    <t>Očištění vnějších ploch tlakovou vodou</t>
  </si>
  <si>
    <t>258657742</t>
  </si>
  <si>
    <t>901,537-115,146</t>
  </si>
  <si>
    <t>71</t>
  </si>
  <si>
    <t>631311114</t>
  </si>
  <si>
    <t>Mazanina tl do 80 mm z betonu prostého tř. C 16/20</t>
  </si>
  <si>
    <t>-2079752721</t>
  </si>
  <si>
    <t>"A"     82,27*0,065</t>
  </si>
  <si>
    <t>"B"     (129,47-75,02)*0,060</t>
  </si>
  <si>
    <t>"C"     73,65*0,060</t>
  </si>
  <si>
    <t>"G"     0</t>
  </si>
  <si>
    <t>"H"     14,05*0,065</t>
  </si>
  <si>
    <t>72</t>
  </si>
  <si>
    <t>631319171</t>
  </si>
  <si>
    <t>Příplatek k mazanině tl do 80 mm za stržení povrchu spodní vrstvy před vložením výztuže</t>
  </si>
  <si>
    <t>-1802873332</t>
  </si>
  <si>
    <t>73</t>
  </si>
  <si>
    <t>631362021</t>
  </si>
  <si>
    <t>Výztuž mazanin svařovanými sítěmi Kari</t>
  </si>
  <si>
    <t>-873209218</t>
  </si>
  <si>
    <t>"H"     14,05*1,98/1000*1,08</t>
  </si>
  <si>
    <t>74</t>
  </si>
  <si>
    <t>632451435</t>
  </si>
  <si>
    <t>Potěr pískocementový tl do 30 mm tř. C 20 běžný</t>
  </si>
  <si>
    <t>-1129193375</t>
  </si>
  <si>
    <t>"F"     14,66</t>
  </si>
  <si>
    <t>75</t>
  </si>
  <si>
    <t>632451455</t>
  </si>
  <si>
    <t>Potěr pískocementový tl do 50 mm tř. C 20 běžný</t>
  </si>
  <si>
    <t>-1831735026</t>
  </si>
  <si>
    <t>"D"     288,47-144,94</t>
  </si>
  <si>
    <t>76</t>
  </si>
  <si>
    <t>632481213</t>
  </si>
  <si>
    <t>Separační vrstva z PE fólie</t>
  </si>
  <si>
    <t>-1997375972</t>
  </si>
  <si>
    <t>"H"     14,05</t>
  </si>
  <si>
    <t>77</t>
  </si>
  <si>
    <t>634111119</t>
  </si>
  <si>
    <t>Těsnící páska kolem oken (dekomprimační 3-funkční )</t>
  </si>
  <si>
    <t>602598316</t>
  </si>
  <si>
    <t>78</t>
  </si>
  <si>
    <t>635211131</t>
  </si>
  <si>
    <t>Násyp pod podlahy z perlitu</t>
  </si>
  <si>
    <t>-432758589</t>
  </si>
  <si>
    <t>"H"     14,05*0,30</t>
  </si>
  <si>
    <t>79</t>
  </si>
  <si>
    <t>642942111</t>
  </si>
  <si>
    <t>Osazování zárubní nebo rámů dveřních kovových do 2,5 m2 na MC</t>
  </si>
  <si>
    <t>1887678878</t>
  </si>
  <si>
    <t>80</t>
  </si>
  <si>
    <t>553311281</t>
  </si>
  <si>
    <t>zárubeň ocelová pro běžné zdění 700 L/P</t>
  </si>
  <si>
    <t>199770451</t>
  </si>
  <si>
    <t>81</t>
  </si>
  <si>
    <t>642945111</t>
  </si>
  <si>
    <t>Osazování protipožárních nebo protiplynových zárubní dveří jednokřídlových do 2,5 m2</t>
  </si>
  <si>
    <t>-1488495810</t>
  </si>
  <si>
    <t>82</t>
  </si>
  <si>
    <t>553314111</t>
  </si>
  <si>
    <t>zárubeň ocelová ocelová protipožární 800/1970 EI 30 DP 3 + C1</t>
  </si>
  <si>
    <t>-351139704</t>
  </si>
  <si>
    <t>83</t>
  </si>
  <si>
    <t>953960001</t>
  </si>
  <si>
    <t>Chemická injektáž Remmers Kiesol C</t>
  </si>
  <si>
    <t>-1226278340</t>
  </si>
  <si>
    <t>(34,074+22,487+21,572+10,03+17,49+4,58+4,325+3,41+1,582)*2</t>
  </si>
  <si>
    <t>84</t>
  </si>
  <si>
    <t>894215110</t>
  </si>
  <si>
    <t>Oprava dešťové revizní šachty</t>
  </si>
  <si>
    <t>-80896894</t>
  </si>
  <si>
    <t>85</t>
  </si>
  <si>
    <t>894215120</t>
  </si>
  <si>
    <t>Oprava dešťové revizní šachty v ul. Smetanova</t>
  </si>
  <si>
    <t>1944119502</t>
  </si>
  <si>
    <t>86</t>
  </si>
  <si>
    <t>8997121001</t>
  </si>
  <si>
    <t>Informační systém - cedule 1,00x1,00m</t>
  </si>
  <si>
    <t>-1692529232</t>
  </si>
  <si>
    <t>87</t>
  </si>
  <si>
    <t>8997121002</t>
  </si>
  <si>
    <t>Informační systém - cedulka na dveře</t>
  </si>
  <si>
    <t>-671044243</t>
  </si>
  <si>
    <t>88</t>
  </si>
  <si>
    <t>899712240</t>
  </si>
  <si>
    <t>Ochrana dřevěného obkladu</t>
  </si>
  <si>
    <t>595975977</t>
  </si>
  <si>
    <t>1,80*(5,50*2+5,55*2-1,35*2)</t>
  </si>
  <si>
    <t>89</t>
  </si>
  <si>
    <t>916131003</t>
  </si>
  <si>
    <t>PALISÁDA - ŽULA HRUBĚ ŠTÍPANÁ 120x120 mm</t>
  </si>
  <si>
    <t>317502360</t>
  </si>
  <si>
    <t>5,50+7,10+4,80</t>
  </si>
  <si>
    <t>90</t>
  </si>
  <si>
    <t>916131004</t>
  </si>
  <si>
    <t>KAMENNÁ PLOTOVÁ ZÍDKA, VÝŠKA 1,60 - 2,40 m, vč zemních prací, kompletní konstrukce</t>
  </si>
  <si>
    <t>-324913223</t>
  </si>
  <si>
    <t>12,127+0,621</t>
  </si>
  <si>
    <t>91</t>
  </si>
  <si>
    <t>941111111</t>
  </si>
  <si>
    <t>Montáž lešení řadového trubkového lehkého s podlahami zatížení do 200 kg/m2 š do 0,9 m v do 10 m</t>
  </si>
  <si>
    <t>-939508347</t>
  </si>
  <si>
    <t>"jih policie"     112,93</t>
  </si>
  <si>
    <t>"sever"     177,365</t>
  </si>
  <si>
    <t>"západ"     293,00</t>
  </si>
  <si>
    <t>"dvůr"     7,659*8,147+80,226+(2,13+3,57+0,18)*10,50+80,204+2,60*6,78+2,26*7,10</t>
  </si>
  <si>
    <t>92</t>
  </si>
  <si>
    <t>941111211</t>
  </si>
  <si>
    <t>Příplatek k lešení řadovému trubkovému lehkému s podlahami š 0,9 m v 10 m za první a ZKD den použití</t>
  </si>
  <si>
    <t>-35726918</t>
  </si>
  <si>
    <t>901,537</t>
  </si>
  <si>
    <t>93</t>
  </si>
  <si>
    <t>941111811</t>
  </si>
  <si>
    <t>Demontáž lešení řadového trubkového lehkého s podlahami zatížení do 200 kg/m2 š do 0,9 m v do 10 m</t>
  </si>
  <si>
    <t>-2099944842</t>
  </si>
  <si>
    <t>94</t>
  </si>
  <si>
    <t>949121111</t>
  </si>
  <si>
    <t>Lešení lehké pomocné kozové dílcové o výšce lešeňové podlahy do 1,2 m</t>
  </si>
  <si>
    <t>-879445371</t>
  </si>
  <si>
    <t>491,44+480,96+16,55-3,90</t>
  </si>
  <si>
    <t>95</t>
  </si>
  <si>
    <t>952901111</t>
  </si>
  <si>
    <t>Vyčištění budov bytové a občanské výstavby při výšce podlaží do 4 m - hrubá stavba</t>
  </si>
  <si>
    <t>1094831083</t>
  </si>
  <si>
    <t>1327,33-(75,02+144,94+69,49)</t>
  </si>
  <si>
    <t>96</t>
  </si>
  <si>
    <t>952902152</t>
  </si>
  <si>
    <t>Zkrápění azbestu vodou</t>
  </si>
  <si>
    <t>1036155942</t>
  </si>
  <si>
    <t>97</t>
  </si>
  <si>
    <t>953752110</t>
  </si>
  <si>
    <t>Vyvložkování stávajícího komínového tělesa</t>
  </si>
  <si>
    <t>soubor</t>
  </si>
  <si>
    <t>1475424404</t>
  </si>
  <si>
    <t>98</t>
  </si>
  <si>
    <t>953941210</t>
  </si>
  <si>
    <t>Osazování hasicích přístrojů</t>
  </si>
  <si>
    <t>1233334487</t>
  </si>
  <si>
    <t>99</t>
  </si>
  <si>
    <t>449321130</t>
  </si>
  <si>
    <t>přístroj hasicí ruční práškový 6kg</t>
  </si>
  <si>
    <t>1469647790</t>
  </si>
  <si>
    <t>100</t>
  </si>
  <si>
    <t>959251121</t>
  </si>
  <si>
    <t xml:space="preserve">Prostup kovového potrubí D 35 stropem tl. 450 mm, včetně dodatečné izolace, požární odolnost EI 45  </t>
  </si>
  <si>
    <t>-1695339003</t>
  </si>
  <si>
    <t>101</t>
  </si>
  <si>
    <t>959251122</t>
  </si>
  <si>
    <t xml:space="preserve">prostup kovového potrubí D 35 stropem tl. 200 mm, včetně dodatečné izolace, požární odolnost EI 45  </t>
  </si>
  <si>
    <t>-1681567201</t>
  </si>
  <si>
    <t>102</t>
  </si>
  <si>
    <t>959251123</t>
  </si>
  <si>
    <t xml:space="preserve">prostup plastového potrubí D110 stěnou tl.450 mm, včetně dodatečné izolace, požární odolnost EI 45 </t>
  </si>
  <si>
    <t>-453228055</t>
  </si>
  <si>
    <t>103</t>
  </si>
  <si>
    <t>959251124</t>
  </si>
  <si>
    <t xml:space="preserve">prostup kabel. svazku průměr do 30 mm stěnou tl. 450 mm, požární odolnost EI 45 </t>
  </si>
  <si>
    <t>1726876513</t>
  </si>
  <si>
    <t>104</t>
  </si>
  <si>
    <t>962031132</t>
  </si>
  <si>
    <t>Bourání příček z cihel pálených na MVC tl do 100 mm</t>
  </si>
  <si>
    <t>135487192</t>
  </si>
  <si>
    <t>2,70*(1,20+1,60+1,45+0,90)</t>
  </si>
  <si>
    <t>"odpočet otvorů</t>
  </si>
  <si>
    <t>-0,70*1,97-0,60*1,97*2</t>
  </si>
  <si>
    <t>3,40*(1,85+4,62)</t>
  </si>
  <si>
    <t>-0,80*1,97*2</t>
  </si>
  <si>
    <t>3,50*(3,122+1,30*2+1,05+1,64+1,00+3,45+3,20)</t>
  </si>
  <si>
    <t>-(0,80*1,97*3+0,60*1,97*4)</t>
  </si>
  <si>
    <t>19,12/2+2,10*(1,89+0,96)</t>
  </si>
  <si>
    <t>2,10*(3,816+0,312)</t>
  </si>
  <si>
    <t>105</t>
  </si>
  <si>
    <t>962031133</t>
  </si>
  <si>
    <t>Bourání příček z cihel pálených na MVC tl do 150 mm</t>
  </si>
  <si>
    <t>-310967439</t>
  </si>
  <si>
    <t>3,40*2,45</t>
  </si>
  <si>
    <t>-(0,80*1,97)</t>
  </si>
  <si>
    <t>3,50*(4,87+10,45)</t>
  </si>
  <si>
    <t>-(0,80*1,97*2)</t>
  </si>
  <si>
    <t>106</t>
  </si>
  <si>
    <t>962032231</t>
  </si>
  <si>
    <t>Bourání zdiva z cihel pálených nebo vápenopískových na MV nebo MVC</t>
  </si>
  <si>
    <t>-1293242507</t>
  </si>
  <si>
    <t>"1.NP budova policie</t>
  </si>
  <si>
    <t>2,70*0,40*1,60</t>
  </si>
  <si>
    <t>"ostění oken"     0,66*0,445*1,43*2+0,35*1,06*2</t>
  </si>
  <si>
    <t>Mezisoučet</t>
  </si>
  <si>
    <t>"2.NP budova policie</t>
  </si>
  <si>
    <t>2,75*0,37*0,87</t>
  </si>
  <si>
    <t>3,50*(0,50*1,85)</t>
  </si>
  <si>
    <t>"odpočet otvorů"     -(1,35*0,50*2,00)</t>
  </si>
  <si>
    <t>"3.NP radnice</t>
  </si>
  <si>
    <t>2,00*0,30*0,25</t>
  </si>
  <si>
    <t>107</t>
  </si>
  <si>
    <t>962081141</t>
  </si>
  <si>
    <t>Bourání příček ze skleněných tvárnic tl do 150 mm</t>
  </si>
  <si>
    <t>-1326067126</t>
  </si>
  <si>
    <t>1,32*1,12</t>
  </si>
  <si>
    <t>108</t>
  </si>
  <si>
    <t>964061131</t>
  </si>
  <si>
    <t>Uvolnění zhlaví trámů ze zdiva kamenného průřezu zhlaví do 0,05 m2</t>
  </si>
  <si>
    <t>-513761551</t>
  </si>
  <si>
    <t>6,38/0,22*2</t>
  </si>
  <si>
    <t>"půda.NP</t>
  </si>
  <si>
    <t>2*6+2*7+2*6</t>
  </si>
  <si>
    <t>2*25</t>
  </si>
  <si>
    <t>"ocel"     4*2</t>
  </si>
  <si>
    <t>109</t>
  </si>
  <si>
    <t>964072551</t>
  </si>
  <si>
    <t>Vybourání válcovaných nosníků ze zdiva smíšeného dl přes 8 m hmotnosti přes 55 kg/m</t>
  </si>
  <si>
    <t>1257997933</t>
  </si>
  <si>
    <t>"půda</t>
  </si>
  <si>
    <t>4*10,45*61,00/1000</t>
  </si>
  <si>
    <t>8,15/2,05</t>
  </si>
  <si>
    <t>110</t>
  </si>
  <si>
    <t>965041342</t>
  </si>
  <si>
    <t>Bourání podkladů pod dlažby nebo mazanin hliněná mazanina tl do 100 mm pl přes 4 m2</t>
  </si>
  <si>
    <t>-548306233</t>
  </si>
  <si>
    <t>"půda"</t>
  </si>
  <si>
    <t>84,326*(0,05+0,07)/2</t>
  </si>
  <si>
    <t>111</t>
  </si>
  <si>
    <t>965042141</t>
  </si>
  <si>
    <t>Bourání podkladů pod dlažby nebo mazanin betonových nebo z litého asfaltu tl do 100 mm pl přes 4 m2</t>
  </si>
  <si>
    <t>1958578752</t>
  </si>
  <si>
    <t>0,06*39,72</t>
  </si>
  <si>
    <t>112</t>
  </si>
  <si>
    <t>965042241</t>
  </si>
  <si>
    <t>Bourání podkladů pod dlažby nebo mazanin betonových nebo z litého asfaltu tl přes 100 mm pl pře 4 m2</t>
  </si>
  <si>
    <t>1813979440</t>
  </si>
  <si>
    <t>"kanalizace"     0,15*1,00*(4,70+4,75)</t>
  </si>
  <si>
    <t>113</t>
  </si>
  <si>
    <t>965082933</t>
  </si>
  <si>
    <t>Odstranění násypů pod podlahy tl do 200 mm pl přes 2 m2</t>
  </si>
  <si>
    <t>836407563</t>
  </si>
  <si>
    <t>(25,57+13,99+9,82+133,82+25,52)*0,14</t>
  </si>
  <si>
    <t>114</t>
  </si>
  <si>
    <t>967031132</t>
  </si>
  <si>
    <t>Přisekání rovných ostění v cihelném zdivu na MV nebo MVC</t>
  </si>
  <si>
    <t>719350384</t>
  </si>
  <si>
    <t>"po vybouraných zdech</t>
  </si>
  <si>
    <t>2,70*(0,10*4+0,40*2)</t>
  </si>
  <si>
    <t>"1.NP radnice"     -49,165</t>
  </si>
  <si>
    <t>3,40*(0,10*5+0,15*2+0,95+0,18+0,05*2+0,30*2+1,95+0,60)</t>
  </si>
  <si>
    <t>2,75*0,38</t>
  </si>
  <si>
    <t>"2.NP radnice"     -9,32</t>
  </si>
  <si>
    <t>3,40*(0,65*2+0,18*2+0,10*8+0,50+0,15*3)</t>
  </si>
  <si>
    <t>115</t>
  </si>
  <si>
    <t>968062354</t>
  </si>
  <si>
    <t>Vybourání dřevěných rámů oken dvojitých včetně křídel pl do 1 m2</t>
  </si>
  <si>
    <t>954776335</t>
  </si>
  <si>
    <t>0,45*1,20*4</t>
  </si>
  <si>
    <t>0,97*0,86*6</t>
  </si>
  <si>
    <t>0,64*0,53*3</t>
  </si>
  <si>
    <t>116</t>
  </si>
  <si>
    <t>968062355</t>
  </si>
  <si>
    <t>Vybourání dřevěných rámů oken dvojitých včetně křídel pl do 2 m2</t>
  </si>
  <si>
    <t>1179655405</t>
  </si>
  <si>
    <t>1,00*1,43</t>
  </si>
  <si>
    <t>1,25*1,42*2+1,32*1,12+1,29*1,40+0,90*1,20</t>
  </si>
  <si>
    <t>0,97*1,43*2+0,85*1,47*3+0,86*1,43*5</t>
  </si>
  <si>
    <t>117</t>
  </si>
  <si>
    <t>968062356</t>
  </si>
  <si>
    <t>Vybourání dřevěných rámů oken dvojitých včetně křídel pl do 4 m2</t>
  </si>
  <si>
    <t>-1365772039</t>
  </si>
  <si>
    <t>2,355*1,43+2,574*1,43+2,605*1,43</t>
  </si>
  <si>
    <t>1,65*1,40+1,33*2,00+1,1*2,00*4+1,20*2,13*3</t>
  </si>
  <si>
    <t>1,03*2,13+1,19*2,13</t>
  </si>
  <si>
    <t>1,09*2,35*2+1,29*2,57*2+1,25*2,16*2+1,06*2,16*7+1,06*2,22*7</t>
  </si>
  <si>
    <t>118</t>
  </si>
  <si>
    <t>968072455</t>
  </si>
  <si>
    <t>Vybourání kovových dveřních zárubní pl do 2 m2</t>
  </si>
  <si>
    <t>1109986570</t>
  </si>
  <si>
    <t>0,60*1,97*2+0,70*1,97</t>
  </si>
  <si>
    <t>0,60*1,97*3+0,80*1,97*4</t>
  </si>
  <si>
    <t>119</t>
  </si>
  <si>
    <t>969021121</t>
  </si>
  <si>
    <t>Vybourání kanalizačního potrubí DN do 200</t>
  </si>
  <si>
    <t>124995424</t>
  </si>
  <si>
    <t>120</t>
  </si>
  <si>
    <t>971033361</t>
  </si>
  <si>
    <t>Vybourání otvorů ve zdivu cihelném pl do 0,09 m2 na MVC nebo MV tl do 600 mm</t>
  </si>
  <si>
    <t>-513583710</t>
  </si>
  <si>
    <t>"pro stropní nosníky</t>
  </si>
  <si>
    <t>15+3</t>
  </si>
  <si>
    <t>"pro profese"     25</t>
  </si>
  <si>
    <t>121</t>
  </si>
  <si>
    <t>971033371</t>
  </si>
  <si>
    <t>Vybourání otvorů ve zdivu cihelném pl do 0,09 m2 na MVC nebo MV tl do 750 mm</t>
  </si>
  <si>
    <t>-1209119292</t>
  </si>
  <si>
    <t>"pro profese"     12</t>
  </si>
  <si>
    <t>122</t>
  </si>
  <si>
    <t>971033651</t>
  </si>
  <si>
    <t>Vybourání otvorů ve zdivu cihelném pl do 4 m2 na MVC nebo MV tl do 600 mm</t>
  </si>
  <si>
    <t>1228437688</t>
  </si>
  <si>
    <t>0,60*1,15*2,10+0,44*1,15*2,80*2</t>
  </si>
  <si>
    <t>123</t>
  </si>
  <si>
    <t>971052363</t>
  </si>
  <si>
    <t>Vybourání nebo prorážení otvorů v ŽB příčkách a zdech pl do 0,09 m2 tl přes 900mm</t>
  </si>
  <si>
    <t>1864462223</t>
  </si>
  <si>
    <t>124</t>
  </si>
  <si>
    <t>972033261</t>
  </si>
  <si>
    <t>Vybourání otvorů v klenbách z cihel pl do 0,09 m2 tl do 300 mm</t>
  </si>
  <si>
    <t>-1182064282</t>
  </si>
  <si>
    <t>"pro profese"     9</t>
  </si>
  <si>
    <t>125</t>
  </si>
  <si>
    <t>972033361</t>
  </si>
  <si>
    <t>Vybourání otvorů v klenbách z cihel pl do 0,25 m2 tl do 300 mm</t>
  </si>
  <si>
    <t>-164829827</t>
  </si>
  <si>
    <t>"pro profese"     5</t>
  </si>
  <si>
    <t>126</t>
  </si>
  <si>
    <t>973031325</t>
  </si>
  <si>
    <t>Vysekání kapes ve zdivu cihelném na MV nebo MVC pl do 0,10 m2 hl do 300 mm</t>
  </si>
  <si>
    <t>1015137030</t>
  </si>
  <si>
    <t>"Pro stropní nosníky</t>
  </si>
  <si>
    <t>4+1+4+4+5+7+4+5+1</t>
  </si>
  <si>
    <t>3+3+5+5+3+3+6+2+3+19+7+3+10+1</t>
  </si>
  <si>
    <t>127</t>
  </si>
  <si>
    <t>974031132</t>
  </si>
  <si>
    <t>Vysekání rýh ve zdivu cihelném hl do 50 mm š do 70 mm</t>
  </si>
  <si>
    <t>-1715858085</t>
  </si>
  <si>
    <t>"pro profese"     256,85</t>
  </si>
  <si>
    <t>128</t>
  </si>
  <si>
    <t>974031154</t>
  </si>
  <si>
    <t>Vysekání rýh ve zdivu cihelném hl do 100 mm š do 150 mm</t>
  </si>
  <si>
    <t>-618099348</t>
  </si>
  <si>
    <t>"pro profese"     88,64</t>
  </si>
  <si>
    <t>129</t>
  </si>
  <si>
    <t>974031164</t>
  </si>
  <si>
    <t>Vysekání rýh ve zdivu cihelném hl do 150 mm š do 150 mm</t>
  </si>
  <si>
    <t>458847503</t>
  </si>
  <si>
    <t>"pro profese"     38</t>
  </si>
  <si>
    <t>130</t>
  </si>
  <si>
    <t>974031664</t>
  </si>
  <si>
    <t>Vysekání rýh ve zdivu cihelném pro vtahování nosníků hl do 150 mm v do 150 mm</t>
  </si>
  <si>
    <t>1510645133</t>
  </si>
  <si>
    <t>"okno"     (3,11+0,30)*4</t>
  </si>
  <si>
    <t>"okno"     (2,574+0,30)*7</t>
  </si>
  <si>
    <t>"okno"     (2,605+0,30)*7</t>
  </si>
  <si>
    <t>"zázemí pokladny"     (1,15+0,30)*4</t>
  </si>
  <si>
    <t>"kancelář"     (1,15+0,30)*3</t>
  </si>
  <si>
    <t>"kancelář"     (1,15+0,30)*4</t>
  </si>
  <si>
    <t>"obřadní síň"     (1,15+0,30)*4</t>
  </si>
  <si>
    <t>"chodba"     (0,87+0,30)*3</t>
  </si>
  <si>
    <t>"chodba"     (1,45+0,30)*5</t>
  </si>
  <si>
    <t>131</t>
  </si>
  <si>
    <t>975078158</t>
  </si>
  <si>
    <t>Statické zajištění klenby vstupu 1.NP</t>
  </si>
  <si>
    <t>-178217329</t>
  </si>
  <si>
    <t>3,05*6,00</t>
  </si>
  <si>
    <t>132</t>
  </si>
  <si>
    <t>978011161</t>
  </si>
  <si>
    <t>Otlučení vnitřních omítek MV nebo MVC stropů o rozsahu do 50 %</t>
  </si>
  <si>
    <t>1134706970</t>
  </si>
  <si>
    <t>"kancelář"     (3,85*4,44)</t>
  </si>
  <si>
    <t>"sklad"     (3,85*2,80)</t>
  </si>
  <si>
    <t>"stálá služba"     (3,85*4,50)</t>
  </si>
  <si>
    <t>"chodba"     (12,34*3,40)*2</t>
  </si>
  <si>
    <t>"soc zařízení"     (4,30*2,90)</t>
  </si>
  <si>
    <t>"sklad"     (4,25*2,40)</t>
  </si>
  <si>
    <t>"denní místnost"     (4,25*4,94)*1,5</t>
  </si>
  <si>
    <t>"soc zařízení"     (6,80*3,013)</t>
  </si>
  <si>
    <t>"pokladna"     (4,64*3,75)</t>
  </si>
  <si>
    <t>"zázemí pokladny"     (3,014*2,06)</t>
  </si>
  <si>
    <t>"bankomat"     (3,014*2,83)</t>
  </si>
  <si>
    <t>"kancelář"     (6,35*5,39)</t>
  </si>
  <si>
    <t>"chodba"     5,60</t>
  </si>
  <si>
    <t xml:space="preserve">"schodiště"     </t>
  </si>
  <si>
    <t>"chodba"     40,66*1,5</t>
  </si>
  <si>
    <t>"kancelář"     (4,70*3,655)</t>
  </si>
  <si>
    <t>"kancelář"     (4,75*3,255)</t>
  </si>
  <si>
    <t>"kancelář"     (4,685*3,95)</t>
  </si>
  <si>
    <t xml:space="preserve">"chodba"     </t>
  </si>
  <si>
    <t xml:space="preserve">"býv kotelna"     </t>
  </si>
  <si>
    <t>"kancelář"     (4,62*5,45*2)</t>
  </si>
  <si>
    <t>"obřadní síň"     (9,70*5,38)</t>
  </si>
  <si>
    <t>"kancelář"     (4,04*4,05)</t>
  </si>
  <si>
    <t>"kancelář"     (4,19*3,07)</t>
  </si>
  <si>
    <t>"chodba"     (1,85*7,37)</t>
  </si>
  <si>
    <t>"sklad"     (4,115*1,37)</t>
  </si>
  <si>
    <t>"schodiště"     (2,10*3,10)</t>
  </si>
  <si>
    <t>"soc zázemí"     (0,85*1,17*2+1,80*1,74)</t>
  </si>
  <si>
    <t>"chodba"     (4,28*2,09)</t>
  </si>
  <si>
    <t>"kancelář"     (4,40*5,11)</t>
  </si>
  <si>
    <t>133</t>
  </si>
  <si>
    <t>978012191</t>
  </si>
  <si>
    <t>Otlučení vnitřních omítek MV nebo MVC stropů rákosových o rozsahu do 100 %</t>
  </si>
  <si>
    <t>-1238759923</t>
  </si>
  <si>
    <t>31,80</t>
  </si>
  <si>
    <t>25,57+13,99+9,82+133,82+25,52</t>
  </si>
  <si>
    <t>134</t>
  </si>
  <si>
    <t>978013161</t>
  </si>
  <si>
    <t>Otlučení vnitřních omítek stěn MV nebo MVC stěn v rozsahu do 50 %</t>
  </si>
  <si>
    <t>1377793413</t>
  </si>
  <si>
    <t>"kancelář"     2,75*(4,04*2+4,05*2)</t>
  </si>
  <si>
    <t>"kancelář"     2,75*(4,19*2+3,07*2)</t>
  </si>
  <si>
    <t>"chodba"     2,75*(1,85*2+7,37*2)-0,80*1,97*2-0,90*1,97</t>
  </si>
  <si>
    <t>"sklad"     2,75*(4,115*2+1,37*2)</t>
  </si>
  <si>
    <t>"schodiště"     2,75*(2,10*2+3,10*2)</t>
  </si>
  <si>
    <t>"soc zázemí"     0,75*(0,85*4+1,17*4+1,80*2+1,74*2)-0,60*1,97*4</t>
  </si>
  <si>
    <t>"chodba"     2,75*(4,28*2+0,122+0,148+0,645+0,45+0,555)</t>
  </si>
  <si>
    <t>"kancelář"     2,75*(4,40*2+5,11*2)</t>
  </si>
  <si>
    <t>"2.NP - radnice</t>
  </si>
  <si>
    <t>"kancelář"     3,50*(6,07+2,88*2)</t>
  </si>
  <si>
    <t>"chodba"     3,50*6,07</t>
  </si>
  <si>
    <t>"soc zázemí"     1,50*(3,115*2+4,22*2)</t>
  </si>
  <si>
    <t>"schodiště"     3,50*(3,115+4,828+2,15+2,80)</t>
  </si>
  <si>
    <t>"chodba?"     3,50*(10,14+8,36*2)</t>
  </si>
  <si>
    <t>"chodba"     3,50*(12,92+0,45+0,953+1,20+2,38)-0,80*1,97</t>
  </si>
  <si>
    <t>"kancelář"     3,50*(4,97+4,78*2)</t>
  </si>
  <si>
    <t>"kuchyňka"     2,60*(2,01+1,121+0,30)</t>
  </si>
  <si>
    <t>"úklid"     1,50*(0,168+3,017)</t>
  </si>
  <si>
    <t>"kancelář"     3,50*(3,02*2+5,56*2)-0,90*1,97</t>
  </si>
  <si>
    <t>"tajemník"     3,50*(4,18*2+5,56*2)-1,47*1,97</t>
  </si>
  <si>
    <t>"sekretariát"     3,50*(6,00*2+5,56*2)-1,47*1,97*2</t>
  </si>
  <si>
    <t>"starostka"     3,50*(5,50*2+5,56*2)-1,47*1,97*2</t>
  </si>
  <si>
    <t>"kancelář"     3,50*(4,18*2+5,56*2)-0,90*1,97</t>
  </si>
  <si>
    <t>135</t>
  </si>
  <si>
    <t>978013191</t>
  </si>
  <si>
    <t>Otlučení vnitřních omítek stěn MV nebo MVC stěn v rozsahu do 100 %</t>
  </si>
  <si>
    <t>-1221522816</t>
  </si>
  <si>
    <t>"kancelář"     2,70*(3,85*2+4,44*2)</t>
  </si>
  <si>
    <t>"sklad"     2,70*(3,85*2+2,80*2)</t>
  </si>
  <si>
    <t>"stálá služba"     2,70*(3,85*2+4,50*2)</t>
  </si>
  <si>
    <t>"chodba"     2,70*(12,34*2+3,40*2)</t>
  </si>
  <si>
    <t>"soc zařízení"     2,70*(4,30*2+2,90-1,20-1,60)</t>
  </si>
  <si>
    <t>"schodiště"     2,70*(2,80+2,78*2+1,60*2)</t>
  </si>
  <si>
    <t>"sklad"     2,70*(4,25*2+2,40*2-1,60)</t>
  </si>
  <si>
    <t>"denní místnost"     2,70*(4,25*2+4,94*2)</t>
  </si>
  <si>
    <t>"pokladna"     3,28*(4,64*2+3,75)</t>
  </si>
  <si>
    <t>"zázemí pokladny"     3,28*(3,014*2+2,06*2)</t>
  </si>
  <si>
    <t>"bankomat"     3,28*(3,014*2+2,83*2)</t>
  </si>
  <si>
    <t>"kancelář"     3,28*(6,35*2+5,39*2)</t>
  </si>
  <si>
    <t>"chodba"     3,28*(2,155+2,11+1,70)-1,60*1,97</t>
  </si>
  <si>
    <t>"schodiště"     3,28*(5,88+3,42+3,80*2+1,70)-0,90*1,97</t>
  </si>
  <si>
    <t>"chodba"     3,28*(8,41*2)</t>
  </si>
  <si>
    <t>"kancelář"     3,28*(4,70*2+3,655*2)</t>
  </si>
  <si>
    <t>"kancelář"     3,28*(4,75*2+3,255*2)</t>
  </si>
  <si>
    <t>"kancelář"     3,28*(4,685+3,95*2)-1,15*2,80</t>
  </si>
  <si>
    <t>"chodba"     3,28*(1,70+0,60+2,315)</t>
  </si>
  <si>
    <t>"býv kotelna"     3,28*(4,20+3,285)-1,15*2,80*2</t>
  </si>
  <si>
    <t>"kancelář"     3,28*(4,62+5,45*2)-1,15*2,80</t>
  </si>
  <si>
    <t>"kancelář"     3,28*(9,70*2+5,38*2)-1,15*2,80</t>
  </si>
  <si>
    <t xml:space="preserve">"půda - policie     </t>
  </si>
  <si>
    <t>38,60*2+5,20*(0,80*4+1,37*2+1,36*2)</t>
  </si>
  <si>
    <t>"půda - radnice</t>
  </si>
  <si>
    <t>38,60+34,00+5,40*0,70*4</t>
  </si>
  <si>
    <t>136</t>
  </si>
  <si>
    <t>978015341</t>
  </si>
  <si>
    <t>Otlučení vnějších omítek MV nebo MVC  průčelí v rozsahu do 30 %</t>
  </si>
  <si>
    <t>936212325</t>
  </si>
  <si>
    <t>901,537-221,523</t>
  </si>
  <si>
    <t>137</t>
  </si>
  <si>
    <t>978015391</t>
  </si>
  <si>
    <t>Otlučení vnějších omítek MV nebo MVC  průčelí v rozsahu do 100 %</t>
  </si>
  <si>
    <t>205232110</t>
  </si>
  <si>
    <t>138</t>
  </si>
  <si>
    <t>978059541</t>
  </si>
  <si>
    <t>Odsekání a odebrání obkladů stěn z vnitřních obkládaček plochy přes 1 m2</t>
  </si>
  <si>
    <t>840595632</t>
  </si>
  <si>
    <t>"soc zařízení"     2,00*(4,30*2+2,90-1,20-1,60)</t>
  </si>
  <si>
    <t>"soc zázemí"     2,00*(0,85*4+1,17*4+1,80*2+1,74*2)-0,60*1,97*4</t>
  </si>
  <si>
    <t>"soc zázemí"     2,00*(3,115*2+4,22*2)</t>
  </si>
  <si>
    <t>"kuchyňka"     0,90*(2,01+1,121+0,30)</t>
  </si>
  <si>
    <t>"úklid"     2,00*(0,168+3,017)</t>
  </si>
  <si>
    <t>139</t>
  </si>
  <si>
    <t>978110011</t>
  </si>
  <si>
    <t>Demontáže stávajícího technologického zařízení, nábytku a vybavení</t>
  </si>
  <si>
    <t>hod</t>
  </si>
  <si>
    <t>-150965330</t>
  </si>
  <si>
    <t>140</t>
  </si>
  <si>
    <t>978110012</t>
  </si>
  <si>
    <t xml:space="preserve">Demontáže rozvodů VZT vč. odvozu a likvidace   </t>
  </si>
  <si>
    <t>463926744</t>
  </si>
  <si>
    <t>141</t>
  </si>
  <si>
    <t>978110013</t>
  </si>
  <si>
    <t xml:space="preserve">Demontáže rozvodů kanalizace, vody, plynu, rozvodů UT vč. odvodzu a likvidace </t>
  </si>
  <si>
    <t>-1984606232</t>
  </si>
  <si>
    <t>142</t>
  </si>
  <si>
    <t>978110014</t>
  </si>
  <si>
    <t xml:space="preserve">Demontáže rozvodů a zařízení elektro vč. odvozu a likvidace </t>
  </si>
  <si>
    <t>-751306783</t>
  </si>
  <si>
    <t>143</t>
  </si>
  <si>
    <t>978110015</t>
  </si>
  <si>
    <t>Demontáž a zpětná montáž prvků na fasádě - cedule, tabule</t>
  </si>
  <si>
    <t>2102623450</t>
  </si>
  <si>
    <t>144</t>
  </si>
  <si>
    <t>978110016</t>
  </si>
  <si>
    <t xml:space="preserve">Demontáž a zpětná montáž prvků na fasádě - vlajkový držák </t>
  </si>
  <si>
    <t>1177645589</t>
  </si>
  <si>
    <t>145</t>
  </si>
  <si>
    <t>978110017</t>
  </si>
  <si>
    <t>Demontáž a zpětná montáž prvků na fasádě - světelná tabule Policie</t>
  </si>
  <si>
    <t>-2055341353</t>
  </si>
  <si>
    <t>146</t>
  </si>
  <si>
    <t>979054441</t>
  </si>
  <si>
    <t>Očištění vybouraných z desek nebo dlaždic s původním spárováním z kameniva těženého</t>
  </si>
  <si>
    <t>43794238</t>
  </si>
  <si>
    <t>147</t>
  </si>
  <si>
    <t>997013112</t>
  </si>
  <si>
    <t>Vnitrostaveništní doprava suti a vybouraných hmot pro budovy v do 9 m s použitím mechanizace</t>
  </si>
  <si>
    <t>1499038227</t>
  </si>
  <si>
    <t>444,604-14,625</t>
  </si>
  <si>
    <t>148</t>
  </si>
  <si>
    <t>997013112.1</t>
  </si>
  <si>
    <t>Vnitrostaveništní doprava suti a vybouraných hmot pro budovy v do 9 m s použitím mechanizace - azbest</t>
  </si>
  <si>
    <t>1975013156</t>
  </si>
  <si>
    <t>149</t>
  </si>
  <si>
    <t>-2045046443</t>
  </si>
  <si>
    <t>150</t>
  </si>
  <si>
    <t>997013501.1</t>
  </si>
  <si>
    <t>Pytlování azbestu a příprava k odvozu</t>
  </si>
  <si>
    <t>182732382</t>
  </si>
  <si>
    <t>151</t>
  </si>
  <si>
    <t>997013502</t>
  </si>
  <si>
    <t>Odvoz suti na skládku a vybouraných hmot nebo meziskládku do 1 km - azbest</t>
  </si>
  <si>
    <t>-1794564220</t>
  </si>
  <si>
    <t>152</t>
  </si>
  <si>
    <t>278398461</t>
  </si>
  <si>
    <t>153</t>
  </si>
  <si>
    <t>997013510</t>
  </si>
  <si>
    <t>Příplatek k odvozu suti a vybouraných hmot na skládku ZKD 1 km přes 1 km - azbest</t>
  </si>
  <si>
    <t>-1687578103</t>
  </si>
  <si>
    <t>154</t>
  </si>
  <si>
    <t>997013800</t>
  </si>
  <si>
    <t>Poplatek za uložení stavebního odpadu na skládce (skládkovné)</t>
  </si>
  <si>
    <t>125304751</t>
  </si>
  <si>
    <t>155</t>
  </si>
  <si>
    <t>997013800.1</t>
  </si>
  <si>
    <t>Poplatek za likvidaci azbestu</t>
  </si>
  <si>
    <t>-1321154224</t>
  </si>
  <si>
    <t>14,014+0,611</t>
  </si>
  <si>
    <t>156</t>
  </si>
  <si>
    <t>998012023</t>
  </si>
  <si>
    <t>Přesun hmot pro budovy monolitické v do 24 m</t>
  </si>
  <si>
    <t>1041633302</t>
  </si>
  <si>
    <t>157</t>
  </si>
  <si>
    <t>711112001</t>
  </si>
  <si>
    <t>Provedení izolace proti zemní vlhkosti svislé za studena nátěrem penetračním</t>
  </si>
  <si>
    <t>2122586869</t>
  </si>
  <si>
    <t>158</t>
  </si>
  <si>
    <t>111631500</t>
  </si>
  <si>
    <t>lak asfaltový ALP/9 bal 9 kg</t>
  </si>
  <si>
    <t>2051012118</t>
  </si>
  <si>
    <t>Spotřeba 0,3-0,4kg/m2 dle povrchu, ředidlo technický benzín</t>
  </si>
  <si>
    <t>159</t>
  </si>
  <si>
    <t>711113116</t>
  </si>
  <si>
    <t>Stěrková hydroizolace</t>
  </si>
  <si>
    <t>552629710</t>
  </si>
  <si>
    <t>"B"     129,47-75,02</t>
  </si>
  <si>
    <t>160</t>
  </si>
  <si>
    <t>711142559</t>
  </si>
  <si>
    <t>Provedení izolace proti zemní vlhkosti pásy přitavením svislé NAIP</t>
  </si>
  <si>
    <t>-1672495222</t>
  </si>
  <si>
    <t>161</t>
  </si>
  <si>
    <t>628331591</t>
  </si>
  <si>
    <t>Bitumenový hydroizolační pás</t>
  </si>
  <si>
    <t>-1383650428</t>
  </si>
  <si>
    <t>162</t>
  </si>
  <si>
    <t>711161302</t>
  </si>
  <si>
    <t>Izolace proti zemní vlhkosti stěn foliemi nopovými pro běžné podmínky tl. 0,4 mm</t>
  </si>
  <si>
    <t>-1845800286</t>
  </si>
  <si>
    <t>163</t>
  </si>
  <si>
    <t>711161382</t>
  </si>
  <si>
    <t>Izolace proti zemní vlhkosti foliemi nopovými ukončené horní provětrávací lištou</t>
  </si>
  <si>
    <t>23170839</t>
  </si>
  <si>
    <t>164</t>
  </si>
  <si>
    <t>998711203</t>
  </si>
  <si>
    <t>Přesun hmot procentní pro izolace proti vodě, vlhkosti a plynům v objektech v do 60 m</t>
  </si>
  <si>
    <t>%</t>
  </si>
  <si>
    <t>-1708241718</t>
  </si>
  <si>
    <t>165</t>
  </si>
  <si>
    <t>713121111</t>
  </si>
  <si>
    <t>Montáž izolace tepelné podlah volně kladenými rohožemi, pásy, dílci, deskami 1 vrstva</t>
  </si>
  <si>
    <t>71857578</t>
  </si>
  <si>
    <t>"A"     82,27</t>
  </si>
  <si>
    <t>"C"     73,65</t>
  </si>
  <si>
    <t>166</t>
  </si>
  <si>
    <t>283758780</t>
  </si>
  <si>
    <t>deska z pěnového polystyrenu bílá EPS 100 Z 1000 x 1000 x 30 mm</t>
  </si>
  <si>
    <t>1870223367</t>
  </si>
  <si>
    <t>167</t>
  </si>
  <si>
    <t>713131121</t>
  </si>
  <si>
    <t>Montáž izolace tepelné stěn přichycením dráty rohoží, pásů, dílců, desek</t>
  </si>
  <si>
    <t>-1768103958</t>
  </si>
  <si>
    <t>0,75*26,00</t>
  </si>
  <si>
    <t>168</t>
  </si>
  <si>
    <t>283764081</t>
  </si>
  <si>
    <t>tepelná izolace XPS t. 80mm</t>
  </si>
  <si>
    <t>-2105237129</t>
  </si>
  <si>
    <t>19,50*1,05</t>
  </si>
  <si>
    <t>169</t>
  </si>
  <si>
    <t>713151111</t>
  </si>
  <si>
    <t>Montáž izolace tepelné střech šikmých kladené volně mezi krokve rohoží, pásů, desek</t>
  </si>
  <si>
    <t>986733660</t>
  </si>
  <si>
    <t>480,99+16,55</t>
  </si>
  <si>
    <t>170</t>
  </si>
  <si>
    <t>631515331</t>
  </si>
  <si>
    <t>deska minerální izolační tl.160 mm</t>
  </si>
  <si>
    <t>271271996</t>
  </si>
  <si>
    <t>171</t>
  </si>
  <si>
    <t>713151121</t>
  </si>
  <si>
    <t>Montáž izolace tepelné střech šikmých kladené volně pod krokve rohoží, pásů, desek</t>
  </si>
  <si>
    <t>1482614380</t>
  </si>
  <si>
    <t>172</t>
  </si>
  <si>
    <t>631515131</t>
  </si>
  <si>
    <t>deska minerální izolační tl.100 mm</t>
  </si>
  <si>
    <t>889669377</t>
  </si>
  <si>
    <t>173</t>
  </si>
  <si>
    <t>713191131</t>
  </si>
  <si>
    <t>Izolace tepelné podlah, stropů vrchem a střech překrytí PE fólií tl. 0,2 mm</t>
  </si>
  <si>
    <t>855885699</t>
  </si>
  <si>
    <t>174</t>
  </si>
  <si>
    <t>998713203</t>
  </si>
  <si>
    <t>Přesun hmot procentní pro izolace tepelné v objektech v do 24 m</t>
  </si>
  <si>
    <t>-579328084</t>
  </si>
  <si>
    <t>175</t>
  </si>
  <si>
    <t>762-01</t>
  </si>
  <si>
    <t>Tesařská oprava degradovaných zhlaví vazných trámů a krokví u 30 procent</t>
  </si>
  <si>
    <t>284690943</t>
  </si>
  <si>
    <t>176</t>
  </si>
  <si>
    <t>762211811</t>
  </si>
  <si>
    <t>Demontáž schodiště přímočarého nebo křivočarého š do 1,0 m bez podstupnic</t>
  </si>
  <si>
    <t>-2125489395</t>
  </si>
  <si>
    <t>"půda"     2,00</t>
  </si>
  <si>
    <t>177</t>
  </si>
  <si>
    <t>762331941</t>
  </si>
  <si>
    <t>Vyřezání části střešní vazby průřezové plochy řeziva do 450 cm2 délky do 3 m</t>
  </si>
  <si>
    <t>-932585965</t>
  </si>
  <si>
    <t>"vikýře</t>
  </si>
  <si>
    <t>2,20*6</t>
  </si>
  <si>
    <t>178</t>
  </si>
  <si>
    <t>762331945</t>
  </si>
  <si>
    <t>Zajištění krovu při výměnách a zásazích do krovu</t>
  </si>
  <si>
    <t>-490038432</t>
  </si>
  <si>
    <t>179</t>
  </si>
  <si>
    <t>762332131</t>
  </si>
  <si>
    <t>Montáž vázaných kcí krovů pravidelných z hraněného řeziva průřezové plochy do 120 cm2</t>
  </si>
  <si>
    <t>-1794599885</t>
  </si>
  <si>
    <t>"vikýř</t>
  </si>
  <si>
    <t>"krokve 60/120"     (1,20*4*2+1,30*2)*6</t>
  </si>
  <si>
    <t>"vaznice 80/120"     2,80*6</t>
  </si>
  <si>
    <t>"pozednice 100/100"     2,30*2*6</t>
  </si>
  <si>
    <t>180</t>
  </si>
  <si>
    <t>605120010</t>
  </si>
  <si>
    <t>řezivo jehličnaté hranol jakost I do 120 cm2</t>
  </si>
  <si>
    <t>1463643193</t>
  </si>
  <si>
    <t>"krokve 60/120"     (1,20*4*2+1,30*2)*6*0,06*0,12*1,10</t>
  </si>
  <si>
    <t>"vaznice 80/120"     2,80*6*0,08*0,12*1,10</t>
  </si>
  <si>
    <t>"pozednice 100/100"     2,30*2*6*0,10*0,10*1,10</t>
  </si>
  <si>
    <t>181</t>
  </si>
  <si>
    <t>762341811</t>
  </si>
  <si>
    <t>Demontáž bednění střech z prken</t>
  </si>
  <si>
    <t>-414077960</t>
  </si>
  <si>
    <t>"policie</t>
  </si>
  <si>
    <t>7,783*4,812/2</t>
  </si>
  <si>
    <t>(12,50+8,10)/2*9,40*2</t>
  </si>
  <si>
    <t>"radnice</t>
  </si>
  <si>
    <t>(19,80+25,30)/2*8,20</t>
  </si>
  <si>
    <t>(10,245+19,80)/2*8,20</t>
  </si>
  <si>
    <t>(15,60+21,20)/2*8,15</t>
  </si>
  <si>
    <t>(15,60+7,65)/2*8,20</t>
  </si>
  <si>
    <t>3,95*5,68</t>
  </si>
  <si>
    <t>182</t>
  </si>
  <si>
    <t>762342214</t>
  </si>
  <si>
    <t>Montáž laťování na střechách jednoduchých sklonu do 60° osové vzdálenosti do 360 mm</t>
  </si>
  <si>
    <t>1241372340</t>
  </si>
  <si>
    <t>826,45</t>
  </si>
  <si>
    <t>183</t>
  </si>
  <si>
    <t>605141010</t>
  </si>
  <si>
    <t>řezivo jehličnaté lať jakost I 10 - 25 cm2</t>
  </si>
  <si>
    <t>-1548986806</t>
  </si>
  <si>
    <t>826,45/0,20*0,04*0,06*1,08</t>
  </si>
  <si>
    <t>184</t>
  </si>
  <si>
    <t>762342441</t>
  </si>
  <si>
    <t>Montáž lišt trojúhelníkových nebo kontralatí na střechách sklonu do 60°</t>
  </si>
  <si>
    <t>120056810</t>
  </si>
  <si>
    <t>"Policie</t>
  </si>
  <si>
    <t>"60/40"     9,00*8*2+(7,50+6,50+1,30+3,00)*2</t>
  </si>
  <si>
    <t>"Radnice</t>
  </si>
  <si>
    <t>"60/40"     8,10*9*2+5,00*12*2+9,00*2+7,80*2+6,60*2+5,80*2+4,40*2+3,00*21,50*2</t>
  </si>
  <si>
    <t xml:space="preserve">                  6,50*8*2</t>
  </si>
  <si>
    <t>185</t>
  </si>
  <si>
    <t>-360163025</t>
  </si>
  <si>
    <t>746,60*0,06*0,04*1,08</t>
  </si>
  <si>
    <t>186</t>
  </si>
  <si>
    <t>762395000</t>
  </si>
  <si>
    <t>Spojovací prostředky pro montáž krovu, bednění, laťování, světlíky, klíny</t>
  </si>
  <si>
    <t>-643232214</t>
  </si>
  <si>
    <t>1,061+10,711+1,935</t>
  </si>
  <si>
    <t>187</t>
  </si>
  <si>
    <t>762395001</t>
  </si>
  <si>
    <t>Kotvení vazného trámu</t>
  </si>
  <si>
    <t>1583176239</t>
  </si>
  <si>
    <t>188</t>
  </si>
  <si>
    <t>762431096</t>
  </si>
  <si>
    <t>Stěna osb deska 19mm+TI 300mm+OSB deska 19mm vč dřev. roštu</t>
  </si>
  <si>
    <t>862495690</t>
  </si>
  <si>
    <t>1,25*11,25*2</t>
  </si>
  <si>
    <t>1,25*(9,88+9,065+23,46+11,37+7,91)</t>
  </si>
  <si>
    <t>189</t>
  </si>
  <si>
    <t>762511140</t>
  </si>
  <si>
    <t>Podlahové kce podkladové z desek CETRIS CDI tl 34 mm na sraz šroubovaných</t>
  </si>
  <si>
    <t>1970039274</t>
  </si>
  <si>
    <t>"E"     387,60</t>
  </si>
  <si>
    <t>190</t>
  </si>
  <si>
    <t>762511245.1</t>
  </si>
  <si>
    <t>Montážní lávka z desek OSB tl 22 na nosné trámky a distanční špalky</t>
  </si>
  <si>
    <t>-1254071857</t>
  </si>
  <si>
    <t>"montážní lávka</t>
  </si>
  <si>
    <t>3,00*3,00+4,50*2,00</t>
  </si>
  <si>
    <t>191</t>
  </si>
  <si>
    <t>762522811</t>
  </si>
  <si>
    <t>Demontáž podlah s polštáři z prken tloušťky do 32 mm</t>
  </si>
  <si>
    <t>1715399433</t>
  </si>
  <si>
    <t>192</t>
  </si>
  <si>
    <t>762811811</t>
  </si>
  <si>
    <t>Demontáž záklopů stropů z hrubých prken tl do 32 mm</t>
  </si>
  <si>
    <t>-2131994901</t>
  </si>
  <si>
    <t>84,326*2</t>
  </si>
  <si>
    <t>193</t>
  </si>
  <si>
    <t>762822820</t>
  </si>
  <si>
    <t>Demontáž stropních trámů z hraněného řeziva průřezové plochy do 288 cm2</t>
  </si>
  <si>
    <t>-1469592084</t>
  </si>
  <si>
    <t>"fošny do íček"     10,45*4*2</t>
  </si>
  <si>
    <t>194</t>
  </si>
  <si>
    <t>762822830</t>
  </si>
  <si>
    <t>Demontáž stropních trámů z hraněného řeziva průřezové plochy do 450 cm2</t>
  </si>
  <si>
    <t>-1828402000</t>
  </si>
  <si>
    <t>6,38/0,22*5,30</t>
  </si>
  <si>
    <t>4,50*6+3,90*7+5,30*6</t>
  </si>
  <si>
    <t>6,00*25</t>
  </si>
  <si>
    <t>195</t>
  </si>
  <si>
    <t>762841811</t>
  </si>
  <si>
    <t>Demontáž podbíjení obkladů stropů a střech sklonu do 60° z hrubých prken tl do 35 mm</t>
  </si>
  <si>
    <t>760986274</t>
  </si>
  <si>
    <t>196</t>
  </si>
  <si>
    <t>998762203</t>
  </si>
  <si>
    <t>Přesun hmot procentní pro kce tesařské v objektech v do 24 m</t>
  </si>
  <si>
    <t>-374727087</t>
  </si>
  <si>
    <t>197</t>
  </si>
  <si>
    <t>763-01</t>
  </si>
  <si>
    <t>Opláštění trubního vedení o průměru 530 mm (kastlík ca. 600x600 mm v EI30  15 mm požární SDK, zalomená konstrukce)</t>
  </si>
  <si>
    <t>416348055</t>
  </si>
  <si>
    <t>198</t>
  </si>
  <si>
    <t>763111001</t>
  </si>
  <si>
    <t>SDK příčka -  provizorní, pro uzavření stavebního úseku</t>
  </si>
  <si>
    <t>1879904462</t>
  </si>
  <si>
    <t>"1.NP"     3,28*2,05*2</t>
  </si>
  <si>
    <t>"2..NP"     3,40*(2,40+1,94)</t>
  </si>
  <si>
    <t>"3.NP"      2,70*2,355*2</t>
  </si>
  <si>
    <t>199</t>
  </si>
  <si>
    <t>763111314.1</t>
  </si>
  <si>
    <t>SDK příčka tl 100 mm profil CW+UW 75</t>
  </si>
  <si>
    <t>-851990971</t>
  </si>
  <si>
    <t>2,70*(1,03+1,31+1,60+2,13+1,30+1,52+1,60)-0,60*1,97*4-0,80*1,97*2-0,90*1,97</t>
  </si>
  <si>
    <t>3,40*(2,30+1,20)-0,60*1,97</t>
  </si>
  <si>
    <t>2,75*(1,40)-0,80*1,97</t>
  </si>
  <si>
    <t>3,50*(6,063+2,65+0,97+4,224+1,50*3+8,30+5,362+2,25)-0,80*1,97*8-0,60*1,97-1,70*3,50</t>
  </si>
  <si>
    <t>"3.NP</t>
  </si>
  <si>
    <t>2,80*(2,23+1,50+1,55*3+6,38+6,80)+3,00*3-0,60*1,97*3-0,80*1,97*2</t>
  </si>
  <si>
    <t>2,80*(12,00+1,785+10,10*2+2,76+2,566+1,54)+3,35*3-0,80*1,97*5</t>
  </si>
  <si>
    <t>200</t>
  </si>
  <si>
    <t>763111316.1</t>
  </si>
  <si>
    <t>SDK příčka tl 125 mm profil CW+UW 100</t>
  </si>
  <si>
    <t>-1263022371</t>
  </si>
  <si>
    <t>3,40*(2,009+4,62+4,69)-0,80*1,97*2-1,10*2,10-0,80*2,72</t>
  </si>
  <si>
    <t>201</t>
  </si>
  <si>
    <t>763111318.1</t>
  </si>
  <si>
    <t>SDK příčka tl 150 mm profil CW+UW 100</t>
  </si>
  <si>
    <t>-1215035013</t>
  </si>
  <si>
    <t>3,40*(1,04+0,65)-0,80*1,97</t>
  </si>
  <si>
    <t>3,50*(3,635+2,685+0,74+3,49+0,30+4,855)-0,80*1,97*3-2,00*2,10</t>
  </si>
  <si>
    <t>2,80*(4,48*2+4,83+2,40)-0,60*1,97-0,80*1,97</t>
  </si>
  <si>
    <t>2,80*(10,312+2,989+3,58-1,20+0,40+2,63*2)+3,43*2-0,80*1,97*2</t>
  </si>
  <si>
    <t>202</t>
  </si>
  <si>
    <t>763111811</t>
  </si>
  <si>
    <t>Demontáž SDK příčky s jednoduchou ocelovou nosnou konstrukcí opláštění jednoduché</t>
  </si>
  <si>
    <t>-2046620686</t>
  </si>
  <si>
    <t>203</t>
  </si>
  <si>
    <t>763121210</t>
  </si>
  <si>
    <t>SDK stěna předsazená deska tl 12,5 mm lepené celoplošně bez nosné kce EI30 vč parotěs zábrany</t>
  </si>
  <si>
    <t>-1192316218</t>
  </si>
  <si>
    <t>204</t>
  </si>
  <si>
    <t>763122413.1</t>
  </si>
  <si>
    <t>SDK stěna šachtová tl 100 mm profil CW+UW 75</t>
  </si>
  <si>
    <t>1855050797</t>
  </si>
  <si>
    <t>2,80*(0,98*2+0,80)</t>
  </si>
  <si>
    <t>205</t>
  </si>
  <si>
    <t>763122416</t>
  </si>
  <si>
    <t>SDK stěna šachtová tl 150 mm profil CW+UW 100</t>
  </si>
  <si>
    <t>-453653213</t>
  </si>
  <si>
    <t>3,40*1,95</t>
  </si>
  <si>
    <t>3,50*2,17</t>
  </si>
  <si>
    <t>206</t>
  </si>
  <si>
    <t>763132121</t>
  </si>
  <si>
    <t>SDK podhled samostatný požární předěl desky 2xDF12,5 TI40 mm EI Z/S45/60 dvouvrstvá spodní kce CD+UD</t>
  </si>
  <si>
    <t>-1067431758</t>
  </si>
  <si>
    <t>491,44-3,90</t>
  </si>
  <si>
    <t>207</t>
  </si>
  <si>
    <t>763161711.1</t>
  </si>
  <si>
    <t>SDK podkroví deska 1xA 15 EI30 TI 40 mm dvouvrstvá spodní kce profil CD+UD REI 30 vč difůzní a parotěs fólie</t>
  </si>
  <si>
    <t>-1033538280</t>
  </si>
  <si>
    <t>(6,70+2,45*2)*11,25</t>
  </si>
  <si>
    <t>(5,90+2,40*2)*(19,5+14,80)</t>
  </si>
  <si>
    <t>"odpočet za vodovzdorný SDK" -16,55</t>
  </si>
  <si>
    <t>208</t>
  </si>
  <si>
    <t>763161731.1</t>
  </si>
  <si>
    <t>SDK podkroví deska 1xH2 15 EI30 TI 40 mm dvouvrstvá spodní kce profil CD+UD REI 30, vč difůzní a parotěs fólie</t>
  </si>
  <si>
    <t>1491771035</t>
  </si>
  <si>
    <t>209</t>
  </si>
  <si>
    <t>763181311</t>
  </si>
  <si>
    <t>Montáž jednokřídlové kovové zárubně v do 2,75 m SDK příčka - do provizorní příčky</t>
  </si>
  <si>
    <t>-1839087834</t>
  </si>
  <si>
    <t>210</t>
  </si>
  <si>
    <t>553315120</t>
  </si>
  <si>
    <t>zárubeň ocelová pro sádrokarton S 75 800 L/P - dp provizorní příčky - 2x použití</t>
  </si>
  <si>
    <t>-1044556479</t>
  </si>
  <si>
    <t>211</t>
  </si>
  <si>
    <t>763181321</t>
  </si>
  <si>
    <t>Montáž jednokřídlové kovové zárubně v do 4,75 m SDK příčka</t>
  </si>
  <si>
    <t>-2029414993</t>
  </si>
  <si>
    <t>212</t>
  </si>
  <si>
    <t>553315201</t>
  </si>
  <si>
    <t>zárubeň ocelová pro sádrokarton S 600 L/P</t>
  </si>
  <si>
    <t>-31552253</t>
  </si>
  <si>
    <t>213</t>
  </si>
  <si>
    <t>553315231</t>
  </si>
  <si>
    <t>zárubeň ocelová pro sádrokarton S 900 L/P</t>
  </si>
  <si>
    <t>519209203</t>
  </si>
  <si>
    <t>214</t>
  </si>
  <si>
    <t>763181811</t>
  </si>
  <si>
    <t>Demontáž jednokřídlové kovové zárubně v do 2,75 m SDK příčka</t>
  </si>
  <si>
    <t>-1351087230</t>
  </si>
  <si>
    <t>215</t>
  </si>
  <si>
    <t>998763202</t>
  </si>
  <si>
    <t>Přesun hmot procentní pro dřevostavby v objektech v do 24 m</t>
  </si>
  <si>
    <t>-1255781354</t>
  </si>
  <si>
    <t>216</t>
  </si>
  <si>
    <t>764-030</t>
  </si>
  <si>
    <t>Okapní plech, klempířské ukončení zateplovacího systému u římsy, rš.300mm</t>
  </si>
  <si>
    <t>102741521</t>
  </si>
  <si>
    <t>6,19+2,376+3,60+2,773+3,03+7,796</t>
  </si>
  <si>
    <t>217</t>
  </si>
  <si>
    <t>764311821</t>
  </si>
  <si>
    <t>Demontáž krytina hladká tabule 2000x1000 mm sklon do 30° plocha do 25 m2</t>
  </si>
  <si>
    <t>217832548</t>
  </si>
  <si>
    <t>3,67*2,20*2+2,85*1,50/2</t>
  </si>
  <si>
    <t>218</t>
  </si>
  <si>
    <t>764322841</t>
  </si>
  <si>
    <t>Demontáž oplechování okapů tvrdá krytina rš 500 mm do 45°</t>
  </si>
  <si>
    <t>429367319</t>
  </si>
  <si>
    <t>26,454+80,17</t>
  </si>
  <si>
    <t>219</t>
  </si>
  <si>
    <t>764332861</t>
  </si>
  <si>
    <t>Demontáž lemování zdí tvrdá krytina díly rš 660 mm do 45°</t>
  </si>
  <si>
    <t>-765936343</t>
  </si>
  <si>
    <t>8,17*2</t>
  </si>
  <si>
    <t>220</t>
  </si>
  <si>
    <t>764339811</t>
  </si>
  <si>
    <t>Demontáž lemování komínů vlnitá krytina v ploše do 45°</t>
  </si>
  <si>
    <t>1529720812</t>
  </si>
  <si>
    <t>4,34*0,75*3+2,75*0,75</t>
  </si>
  <si>
    <t>221</t>
  </si>
  <si>
    <t>764352800</t>
  </si>
  <si>
    <t>Demontáž žlab podokapní půlkruhový rovný rš 250 mm do 30°</t>
  </si>
  <si>
    <t>1135204365</t>
  </si>
  <si>
    <t>8,008+4,525*2+2,873*2+3,65</t>
  </si>
  <si>
    <t>222</t>
  </si>
  <si>
    <t>764352821</t>
  </si>
  <si>
    <t>Demontáž žlab podokapní půlkruhový rovný rš 500 mm do45°</t>
  </si>
  <si>
    <t>-56037067</t>
  </si>
  <si>
    <t>12,50+12,00+10,275+7,65+21,20+8,32+8,225</t>
  </si>
  <si>
    <t>223</t>
  </si>
  <si>
    <t>764361811</t>
  </si>
  <si>
    <t>Demontáž poklopu vlnitá krytina do 45°</t>
  </si>
  <si>
    <t>1487507481</t>
  </si>
  <si>
    <t>224</t>
  </si>
  <si>
    <t>764391821</t>
  </si>
  <si>
    <t>Demontáž závětrná lišta rš 330 mm do 45°</t>
  </si>
  <si>
    <t>-1078405111</t>
  </si>
  <si>
    <t>9,40*2+8,20*2+8,20*2</t>
  </si>
  <si>
    <t>225</t>
  </si>
  <si>
    <t>764392841</t>
  </si>
  <si>
    <t>Demontáž střešní úžlabí rš 500 mm do 45°</t>
  </si>
  <si>
    <t>1303426830</t>
  </si>
  <si>
    <t>5,40*2</t>
  </si>
  <si>
    <t>226</t>
  </si>
  <si>
    <t>764394811</t>
  </si>
  <si>
    <t>Demontáž podkladní pás rš 250 mm</t>
  </si>
  <si>
    <t>-569881899</t>
  </si>
  <si>
    <t>227</t>
  </si>
  <si>
    <t>764410850</t>
  </si>
  <si>
    <t>Demontáž oplechování parapetu rš do 330 mm</t>
  </si>
  <si>
    <t>414550071</t>
  </si>
  <si>
    <t>2,60*2+3,00+1,20</t>
  </si>
  <si>
    <t>11,00+10,95+14,00+1,65+1,30+1,32+0,45*3+1,25*3</t>
  </si>
  <si>
    <t>(5+6+5)*1,20</t>
  </si>
  <si>
    <t>24,65+20,50+1,25*2+1,30+0,64*3+1,09*2</t>
  </si>
  <si>
    <t>228</t>
  </si>
  <si>
    <t>764421850</t>
  </si>
  <si>
    <t>Demontáž oplechování říms rš do 330 mm</t>
  </si>
  <si>
    <t>1082022241</t>
  </si>
  <si>
    <t>(24,65+20,50)*2</t>
  </si>
  <si>
    <t>229</t>
  </si>
  <si>
    <t>764454802</t>
  </si>
  <si>
    <t>Demontáž trouby kruhové průměr 120 mm</t>
  </si>
  <si>
    <t>-1235834005</t>
  </si>
  <si>
    <t>8,70*7+1,00+2,50</t>
  </si>
  <si>
    <t>230</t>
  </si>
  <si>
    <t>764-K1</t>
  </si>
  <si>
    <t>VENKOVNÍ PARAPETY z TiZn plechu, r.š. 250mm, ozn. K1</t>
  </si>
  <si>
    <t>-1956260278</t>
  </si>
  <si>
    <t>231</t>
  </si>
  <si>
    <t>764-K2</t>
  </si>
  <si>
    <t>VENKOVNÍ PARAPETY z TiZn plechu, r.š. 330mm, ozn. K2</t>
  </si>
  <si>
    <t>1750282120</t>
  </si>
  <si>
    <t>232</t>
  </si>
  <si>
    <t>764-K3</t>
  </si>
  <si>
    <t>VENKOVNÍ PARAPETY z TiZn plechu, r.š. 500mm, ozn. K3</t>
  </si>
  <si>
    <t>817697385</t>
  </si>
  <si>
    <t>233</t>
  </si>
  <si>
    <t>764-K4</t>
  </si>
  <si>
    <t>LEMOVÁNÍ ŘÍMSY š. 60 mm z TiZn plechu, r.š. 100mm, ozn. K4</t>
  </si>
  <si>
    <t>1013233566</t>
  </si>
  <si>
    <t>234</t>
  </si>
  <si>
    <t>764-K5</t>
  </si>
  <si>
    <t>LEMOVÁNÍ ŘÍMSY š. 100 mm z TiZn plechu, r.š. 200mm, ozn. K5</t>
  </si>
  <si>
    <t>1271280663</t>
  </si>
  <si>
    <t>235</t>
  </si>
  <si>
    <t>764-K6</t>
  </si>
  <si>
    <t>LEMOVÁNÍ ATIKY TYMPANONU z TiZn plechu, r.š. 1000mm, ozn. K6</t>
  </si>
  <si>
    <t>-568866294</t>
  </si>
  <si>
    <t>236</t>
  </si>
  <si>
    <t>764-K7</t>
  </si>
  <si>
    <t>LEMOVÁNÍ ŘÍMSY TYMPANONU z TiZn plechu, r.š. 330mm, ozn. K7</t>
  </si>
  <si>
    <t>894995269</t>
  </si>
  <si>
    <t>237</t>
  </si>
  <si>
    <t>764-K8</t>
  </si>
  <si>
    <t>LEMOVÁNÍ UKONČENÍ STŘECHY z TiZn plechu, r.š. 330mm, ozn. K8</t>
  </si>
  <si>
    <t>252780190</t>
  </si>
  <si>
    <t>238</t>
  </si>
  <si>
    <t>764-K9</t>
  </si>
  <si>
    <t>LEMOVÁNÍ UKONČENÍ STŘECHY SVISLÉ STĚNY z TiZn plechu, r.š. 200 + 250mm, ozn. K9</t>
  </si>
  <si>
    <t>-162746488</t>
  </si>
  <si>
    <t>35,90-(4,042*2+2,85)</t>
  </si>
  <si>
    <t>239</t>
  </si>
  <si>
    <t>764-K10</t>
  </si>
  <si>
    <t>OKAPOVÉ ŽLABY pr 150 mm z TiZn plechu, r.š. 500mm, ozn. K10</t>
  </si>
  <si>
    <t>1815206926</t>
  </si>
  <si>
    <t>114,30-11,536</t>
  </si>
  <si>
    <t>240</t>
  </si>
  <si>
    <t>764-K11</t>
  </si>
  <si>
    <t>LEMOVÁNÍ KOMÍNŮ z TiZn plechu, r.š. 330mm, ozn. K11</t>
  </si>
  <si>
    <t>-1631619033</t>
  </si>
  <si>
    <t>241</t>
  </si>
  <si>
    <t>764-K13</t>
  </si>
  <si>
    <t>LEMOVÁNÍ ÚŽLABÍ z TiZn plechu, r.š. 500mm, ozn. K13</t>
  </si>
  <si>
    <t>381191839</t>
  </si>
  <si>
    <t>42,4-3,60</t>
  </si>
  <si>
    <t>242</t>
  </si>
  <si>
    <t>764-K14</t>
  </si>
  <si>
    <t>OPLECHOVÁNÍ VIKÝŘŮ NA ČELNÍ STRANĚ A VIKÝŘOVÉHO VENKOVNÍHO PARAPETU, ozn. K14</t>
  </si>
  <si>
    <t>-866461825</t>
  </si>
  <si>
    <t>243</t>
  </si>
  <si>
    <t>764-K15</t>
  </si>
  <si>
    <t>STŘEŠNÍ OKNO VČETNĚ LEMOVÁNÍ z TiZn plechu, r.š. 330mm, ozn. K15</t>
  </si>
  <si>
    <t>-798940973</t>
  </si>
  <si>
    <t>244</t>
  </si>
  <si>
    <t>764-K16</t>
  </si>
  <si>
    <t>STŘEŠNÍ VÝLEZ VČETNĚ LEMOVÁNÍ z TiZn plechu, r.š. 330mm, ozn. K16</t>
  </si>
  <si>
    <t>-814010080</t>
  </si>
  <si>
    <t>245</t>
  </si>
  <si>
    <t>764-K18</t>
  </si>
  <si>
    <t>DEŠŤOVÉ SVODY VČETNĚ NAPOJOVACÍCH KOTLÍKŮ pr 125 mm z TiZn plechu, ozn. K18</t>
  </si>
  <si>
    <t>-1971133385</t>
  </si>
  <si>
    <t>76,00-1,35</t>
  </si>
  <si>
    <t>246</t>
  </si>
  <si>
    <t>764-K19</t>
  </si>
  <si>
    <t>UKONČOVACÍ PROFIL ZATEPLENÍ POD HORNÍ ŘÍMSOU z TiZn plechu, r.š. 200mm, ozn. K19</t>
  </si>
  <si>
    <t>-1906229943</t>
  </si>
  <si>
    <t>247</t>
  </si>
  <si>
    <t>764-K20</t>
  </si>
  <si>
    <t>LEMOVÁNÍ PROST. KANALIZACE z TiZn plechu, pr. 110mm, ozn. K20</t>
  </si>
  <si>
    <t>-1873292511</t>
  </si>
  <si>
    <t>248</t>
  </si>
  <si>
    <t>764-K21</t>
  </si>
  <si>
    <t>LEMOVÁNÍ PROST. VZT z TiZn plechu, pr. 200mm, ozn. K21</t>
  </si>
  <si>
    <t>1062327779</t>
  </si>
  <si>
    <t>249</t>
  </si>
  <si>
    <t>764-K23</t>
  </si>
  <si>
    <t>LEMOVÁNÍ PROST. ELEKTRO z TiZn plechu, pr. 100mm, ozn. K23</t>
  </si>
  <si>
    <t>1223057438</t>
  </si>
  <si>
    <t>250</t>
  </si>
  <si>
    <t>764-K25</t>
  </si>
  <si>
    <t>OPLECHOVÁNÍ ODSAZENÍ ZDI z TiZn plechu, r.š. 330mm, ozn. K25</t>
  </si>
  <si>
    <t>805837612</t>
  </si>
  <si>
    <t>251</t>
  </si>
  <si>
    <t>998764203</t>
  </si>
  <si>
    <t>Přesun hmot procentní pro konstrukce klempířské v objektech v do 24 m</t>
  </si>
  <si>
    <t>-1690077957</t>
  </si>
  <si>
    <t>252</t>
  </si>
  <si>
    <t>765131010</t>
  </si>
  <si>
    <t>Montáž vláknocementové krytiny, vč hřebenů, nároží, úžlabí a všech systémových prvků</t>
  </si>
  <si>
    <t>1482350636</t>
  </si>
  <si>
    <t>(3,105+2,21)/2*1,20*2*6</t>
  </si>
  <si>
    <t>253</t>
  </si>
  <si>
    <t>591602151</t>
  </si>
  <si>
    <t>krytina vláknocementová, šablona 400/400/4 - Cembrit Česká šablona, barva grafit, vč hřebenů, nároží, úžlabí a všech systémových prvků</t>
  </si>
  <si>
    <t>-847593283</t>
  </si>
  <si>
    <t>254</t>
  </si>
  <si>
    <t>765131801</t>
  </si>
  <si>
    <t>Demontáž vláknocementové skládané krytiny sklonu do 30° do suti</t>
  </si>
  <si>
    <t>2017783915</t>
  </si>
  <si>
    <t>255</t>
  </si>
  <si>
    <t>765131821</t>
  </si>
  <si>
    <t>Demontáž hřebene nebo nároží z hřebenáčů vláknocementové skládané krytiny sklonu do 30° do suti</t>
  </si>
  <si>
    <t>-1740743034</t>
  </si>
  <si>
    <t>0,15+3,00+2,22</t>
  </si>
  <si>
    <t>19,584+15,583+3,924+5,50*2+3,10*6+(2,27+1,60)*2*6+8,50+3,00</t>
  </si>
  <si>
    <t>256</t>
  </si>
  <si>
    <t>765131841</t>
  </si>
  <si>
    <t>Příplatek k cenám demontáže skládané vláknocementové krytiny za sklon přes 30°</t>
  </si>
  <si>
    <t>1875617371</t>
  </si>
  <si>
    <t>257</t>
  </si>
  <si>
    <t>765191013</t>
  </si>
  <si>
    <t>Montáž pojistné hydroizolační fólie kladené ve sklonu do 30° volně na bednění nebo tepelnou izolaci</t>
  </si>
  <si>
    <t>328571192</t>
  </si>
  <si>
    <t>258</t>
  </si>
  <si>
    <t>283292931</t>
  </si>
  <si>
    <t>strukturní separační a pojistná kontaktní  difuzně otevřená fólie tl. 8 mm, typu např. Vapozink</t>
  </si>
  <si>
    <t>255636443</t>
  </si>
  <si>
    <t>259</t>
  </si>
  <si>
    <t>765191902</t>
  </si>
  <si>
    <t>Demontáž pojistné podkladní lepenky</t>
  </si>
  <si>
    <t>467412748</t>
  </si>
  <si>
    <t>260</t>
  </si>
  <si>
    <t>998765203</t>
  </si>
  <si>
    <t>Přesun hmot procentní pro krytiny skládané v objektech v do 24 m</t>
  </si>
  <si>
    <t>-144633514</t>
  </si>
  <si>
    <t>261</t>
  </si>
  <si>
    <t>766-01</t>
  </si>
  <si>
    <t>Vnitřní parapetní desky dřevěné dubové</t>
  </si>
  <si>
    <t>bm</t>
  </si>
  <si>
    <t>473772677</t>
  </si>
  <si>
    <t>0,86*15+1,20*3+1,10*4+1,33+1,19+1,03+1,25*2</t>
  </si>
  <si>
    <t>0,45*2+1,04+0,99+1,32+1,40+1,29</t>
  </si>
  <si>
    <t>1,06*6+1,06*7+0,97*2+0,85*2+0,84+1,09*2+0,64*2</t>
  </si>
  <si>
    <t>1,29+1,00+1,60*2+1,00*2+0,97*2+1,06*2</t>
  </si>
  <si>
    <t>262</t>
  </si>
  <si>
    <t>766-02</t>
  </si>
  <si>
    <t>Kuchyňská linka délka 2600mm - dřez, varná deska el., vest. chladnička, mikrovlnka, horní skříňky</t>
  </si>
  <si>
    <t>-1516290689</t>
  </si>
  <si>
    <t>263</t>
  </si>
  <si>
    <t>766-03</t>
  </si>
  <si>
    <t>Kuchyňská linka délka 1800mm - dřez, vest. chladnička, mikrovlnka</t>
  </si>
  <si>
    <t>1056483613</t>
  </si>
  <si>
    <t>264</t>
  </si>
  <si>
    <t>766-05</t>
  </si>
  <si>
    <t xml:space="preserve">Výlez s požárními schody do prostoru krovu </t>
  </si>
  <si>
    <t>1270304902</t>
  </si>
  <si>
    <t>265</t>
  </si>
  <si>
    <t>766-06</t>
  </si>
  <si>
    <t>Dřevěná nádoba na zeleň 1000/800 mm</t>
  </si>
  <si>
    <t>-24629171</t>
  </si>
  <si>
    <t>266</t>
  </si>
  <si>
    <t>766-07</t>
  </si>
  <si>
    <t>Dřevěná nádoba na zeleň 2000/800 mm</t>
  </si>
  <si>
    <t>-1027369889</t>
  </si>
  <si>
    <t>267</t>
  </si>
  <si>
    <t>766111820</t>
  </si>
  <si>
    <t>Demontáž truhlářských stěn dřevěných plných</t>
  </si>
  <si>
    <t>-1100957022</t>
  </si>
  <si>
    <t>19,12+2,10*7,85</t>
  </si>
  <si>
    <t>19,12+1,20*11,25</t>
  </si>
  <si>
    <t>268</t>
  </si>
  <si>
    <t>766421813</t>
  </si>
  <si>
    <t>Demontáž desek podhledu</t>
  </si>
  <si>
    <t>-1408044241</t>
  </si>
  <si>
    <t>84,326</t>
  </si>
  <si>
    <t>269</t>
  </si>
  <si>
    <t>766421822</t>
  </si>
  <si>
    <t>Demontáž truhlářského obložení podhledů podkladových roštů</t>
  </si>
  <si>
    <t>-1440909682</t>
  </si>
  <si>
    <t>270</t>
  </si>
  <si>
    <t>766441811</t>
  </si>
  <si>
    <t>Demontáž parapetních desek dřevěných, laminovaných šířky do 30 cm délky do 1,0 m</t>
  </si>
  <si>
    <t>1930402569</t>
  </si>
  <si>
    <t>5+6+5</t>
  </si>
  <si>
    <t>271</t>
  </si>
  <si>
    <t>766441812</t>
  </si>
  <si>
    <t>Demontáž parapetních desek dřevěných, laminovaných šířky přes 30 cm délky do 1,0 m</t>
  </si>
  <si>
    <t>-375260063</t>
  </si>
  <si>
    <t>272</t>
  </si>
  <si>
    <t>766441821</t>
  </si>
  <si>
    <t>Demontáž parapetních desek dřevěných, laminovaných šířky do 30 cm délky přes 1,0 m</t>
  </si>
  <si>
    <t>2104197786</t>
  </si>
  <si>
    <t>2+2+2+7+7</t>
  </si>
  <si>
    <t>273</t>
  </si>
  <si>
    <t>766441822</t>
  </si>
  <si>
    <t>Demontáž parapetních desek dřevěných, laminovaných šířky přes 30 cm délky přes 1,0 m</t>
  </si>
  <si>
    <t>1292912849</t>
  </si>
  <si>
    <t>274</t>
  </si>
  <si>
    <t>76668-01</t>
  </si>
  <si>
    <t>Obložková zárubeň 800/1970, kompletní konstrukce</t>
  </si>
  <si>
    <t>-488969661</t>
  </si>
  <si>
    <t>31-5</t>
  </si>
  <si>
    <t>275</t>
  </si>
  <si>
    <t>76668-02</t>
  </si>
  <si>
    <t>Obložková zárubeň 800/2000, kompletní konstrukce</t>
  </si>
  <si>
    <t>-1016865171</t>
  </si>
  <si>
    <t>276</t>
  </si>
  <si>
    <t>766-D1</t>
  </si>
  <si>
    <t>Dveře dřevěné vnitřní,plné, otvíravé, 800 x 1970, vč kování, kompletní konstrukce, ozn. D1</t>
  </si>
  <si>
    <t>1579666047</t>
  </si>
  <si>
    <t>277</t>
  </si>
  <si>
    <t>766-D2</t>
  </si>
  <si>
    <t>Dveře dřevěné vnitřní,plné, otvíravé, 700 x 1970, vč kování, kompletní konstrukce, ozn. D2</t>
  </si>
  <si>
    <t>-552723950</t>
  </si>
  <si>
    <t>278</t>
  </si>
  <si>
    <t>766-D8</t>
  </si>
  <si>
    <t>Dveře dřevěné vnitřní,sklo, otvíravé, 800 x 2000, vč kování, elektro zámek, kompletní konstrukce, ozn. D8</t>
  </si>
  <si>
    <t>-1208606548</t>
  </si>
  <si>
    <t>279</t>
  </si>
  <si>
    <t>766-D10</t>
  </si>
  <si>
    <t>Dveře dřevěné vnější,sklo, otvíravé, 1100 x 2100, vč rámu, kování, kompletní konstrukce, ozn. D10</t>
  </si>
  <si>
    <t>1708021475</t>
  </si>
  <si>
    <t>280</t>
  </si>
  <si>
    <t>766-D97</t>
  </si>
  <si>
    <t>Repase stávajících dveřních křídel (vytmelení, výměna kování, nátěr) jednokřídlé</t>
  </si>
  <si>
    <t>-843979238</t>
  </si>
  <si>
    <t>281</t>
  </si>
  <si>
    <t>766-D98</t>
  </si>
  <si>
    <t>Repase stávajících dveřních křídel (vytmelení, výměna kování, nátěr) dvoukřídlé</t>
  </si>
  <si>
    <t>1518475622</t>
  </si>
  <si>
    <t>282</t>
  </si>
  <si>
    <t>766-D99</t>
  </si>
  <si>
    <t>-692731570</t>
  </si>
  <si>
    <t>283</t>
  </si>
  <si>
    <t>766-Dp2</t>
  </si>
  <si>
    <t>Dveře dřevěné vnitřní, sklo, otvíravé, s požární odolností EI 30 DP 3 + C1, 90 x 1970, vč kování, kompletní konstrukce, ozn. Dp2</t>
  </si>
  <si>
    <t>-2078171557</t>
  </si>
  <si>
    <t>284</t>
  </si>
  <si>
    <t>766-Dp5</t>
  </si>
  <si>
    <t>Prosklená stěna s dveřmi dřevěné vnitřní, sklo, otvíravé, s požární odolností EI 30 DP 3 + C1, 3490 x 2100, vč kování, kompletní konstrukce, ozn. Dp5</t>
  </si>
  <si>
    <t>266480470</t>
  </si>
  <si>
    <t>285</t>
  </si>
  <si>
    <t>766-Dp6</t>
  </si>
  <si>
    <t>Dveře dřevěné vnitřní, plné, otvíravé, s požární odolností EI 15 DP 3 + C1, 80 x 1970, vč kování, kompletní konstrukce, ozn. Dp6</t>
  </si>
  <si>
    <t>745205093</t>
  </si>
  <si>
    <t>286</t>
  </si>
  <si>
    <t>766-O01</t>
  </si>
  <si>
    <t>Kastlové okno s dřevěnou špaletou  860/1430, ozn. O01</t>
  </si>
  <si>
    <t>591148200</t>
  </si>
  <si>
    <t xml:space="preserve">Kastlové okno s dřevěnou špaletou 
Venkovní okno profil IV 68 rustik se zúženým profilem a dřevěnou okapnicí 
pro zasklení použitý transparentní silikon,  těsnění středové a vnitřní 
příčle dělení křídel dřevěné lišty, v prosklení distanční rámeček "teplý"
celoobvodové kování
Vnitřní okno profil 45 mm rustik zaskleno float 4 mm, rozvorové kování těsnění venkovní </t>
  </si>
  <si>
    <t>287</t>
  </si>
  <si>
    <t>766-O02</t>
  </si>
  <si>
    <t>Špaletové okno s vyzděnou špaletou 1200/2130, ozn. O02</t>
  </si>
  <si>
    <t>-1101857502</t>
  </si>
  <si>
    <t xml:space="preserve">Špaletové okno s vyzděnou špaletou 
Venkovní okno  se zúženým profilem otevíravým ven a dřevěnou okapnicí pro zasklení použitý transparentní silikon, těsnění silikonové 
příčle dělení křídel dřevěné lišty, v prosklení distanční teplý rámeček
Vnitřní okno profil 45 mm rustik zaskleno float 4 mm, rozvorové kování 
těsnění venkovní </t>
  </si>
  <si>
    <t>288</t>
  </si>
  <si>
    <t>766-O03</t>
  </si>
  <si>
    <t>Špaletové okno s vyzděnou špaletou 1100/2000, ozn. O03</t>
  </si>
  <si>
    <t>-1943480434</t>
  </si>
  <si>
    <t>289</t>
  </si>
  <si>
    <t>766-O04</t>
  </si>
  <si>
    <t>Špaletové okno s vyzděnou špaletou 1330/2000, ozn. O04</t>
  </si>
  <si>
    <t>743001792</t>
  </si>
  <si>
    <t>290</t>
  </si>
  <si>
    <t>766-O05</t>
  </si>
  <si>
    <t>Špaletové okno s vyzděnou špaletou 1190/2130, ozn. O05</t>
  </si>
  <si>
    <t>-553179890</t>
  </si>
  <si>
    <t>291</t>
  </si>
  <si>
    <t>766-O06</t>
  </si>
  <si>
    <t>Špaletové okno s vyzděnou špaletou 1030/2130, ozn. O06</t>
  </si>
  <si>
    <t>2020627827</t>
  </si>
  <si>
    <t>292</t>
  </si>
  <si>
    <t>766-O07</t>
  </si>
  <si>
    <t>Špaletové okno s vyzděnou špaletou 1250/1420, ozn. O07</t>
  </si>
  <si>
    <t>422810861</t>
  </si>
  <si>
    <t>293</t>
  </si>
  <si>
    <t>766-O08</t>
  </si>
  <si>
    <t>Okno zdvojené otevíravé sklopné 450/530, ozn. O08</t>
  </si>
  <si>
    <t>1173934831</t>
  </si>
  <si>
    <t xml:space="preserve">Okno profil IV 68 rustik se zúženým profilem a dřevěnou okapnicí pro zasklení použitý transparentní silikon těsnění středové a vnitřní celoobvodové kování Maco </t>
  </si>
  <si>
    <t>294</t>
  </si>
  <si>
    <t>766-O09</t>
  </si>
  <si>
    <t>Okno zdvojené otevíravé 1040/1330, ozn. O09</t>
  </si>
  <si>
    <t>-1578378773</t>
  </si>
  <si>
    <t>295</t>
  </si>
  <si>
    <t>766-O10</t>
  </si>
  <si>
    <t>Okno zdvojené otevíravé 990/1010, ozn. O10</t>
  </si>
  <si>
    <t>-567529455</t>
  </si>
  <si>
    <t>296</t>
  </si>
  <si>
    <t>766-O11</t>
  </si>
  <si>
    <t>Okno zdvojené pevné 1320/1970, požární prosklení pro EI15 DP3 , ozn. O11</t>
  </si>
  <si>
    <t>1651930585</t>
  </si>
  <si>
    <t>297</t>
  </si>
  <si>
    <t>766-O12</t>
  </si>
  <si>
    <t>Okno zdvojené otevíravé 1400/2100, ozn. O12</t>
  </si>
  <si>
    <t>1461342459</t>
  </si>
  <si>
    <t>298</t>
  </si>
  <si>
    <t>766-O13</t>
  </si>
  <si>
    <t>Okno zdvojené otevíravé 1290/2100, ozn. O13</t>
  </si>
  <si>
    <t>-769855085</t>
  </si>
  <si>
    <t>299</t>
  </si>
  <si>
    <t>766-O14</t>
  </si>
  <si>
    <t>Špaletové okno s vyzděnou špaletou 1060/2220, ozn. O14</t>
  </si>
  <si>
    <t>-1149887930</t>
  </si>
  <si>
    <t>300</t>
  </si>
  <si>
    <t>766-O15</t>
  </si>
  <si>
    <t>Špaletové okno s vyzděnou špaletou 1060/2220, ozn. O15</t>
  </si>
  <si>
    <t>1817989680</t>
  </si>
  <si>
    <t>301</t>
  </si>
  <si>
    <t>766-O16</t>
  </si>
  <si>
    <t>Kastlové okno s dřevěnou špaletou  970/1430, ozn. O16</t>
  </si>
  <si>
    <t>-401454231</t>
  </si>
  <si>
    <t>302</t>
  </si>
  <si>
    <t>766-O17</t>
  </si>
  <si>
    <t>Kastlové okno s dřevěnou špaletou  850/1470, ozn. O17</t>
  </si>
  <si>
    <t>-311474717</t>
  </si>
  <si>
    <t>303</t>
  </si>
  <si>
    <t>766-O18</t>
  </si>
  <si>
    <t>Kastlové okno s dřevěnou špaletou  840/1470, ozn. O18</t>
  </si>
  <si>
    <t>405774803</t>
  </si>
  <si>
    <t>304</t>
  </si>
  <si>
    <t>766-O19</t>
  </si>
  <si>
    <t>Špaletové okno s vyzděnou špaletou 1090/2350, ozn. O19</t>
  </si>
  <si>
    <t>-843353638</t>
  </si>
  <si>
    <t>305</t>
  </si>
  <si>
    <t>766-O20</t>
  </si>
  <si>
    <t>Okno zdvojené otevíravé sklopné 640/530, ozn. O20</t>
  </si>
  <si>
    <t>-1156178522</t>
  </si>
  <si>
    <t>306</t>
  </si>
  <si>
    <t>766-O21</t>
  </si>
  <si>
    <t>Špaletové okno s vyzděnou špaletou 1290/2570, ozn. O21</t>
  </si>
  <si>
    <t>69073981</t>
  </si>
  <si>
    <t>307</t>
  </si>
  <si>
    <t>766-O22</t>
  </si>
  <si>
    <t>Vnitřní pokladní okno 900/1000 mm zaskleno bezpečnostním lepeným sklem, ozn. O22</t>
  </si>
  <si>
    <t>-554361725</t>
  </si>
  <si>
    <t>dvoukřídlé vodorovně dělené, vrchní křídlo pevné, spodní 
křídlo výsuvné, rám je hliníkový s integrovaným protizávažím,
zámek s blokováním z vnitřní strany pro uzamčení v 
otevřené i uzavřené poloze,rám bude s možností víceúrovňového 
nastavení okénka při pohybu vzhůru,
spodní příčel rámu okna bude nízkoprofilová zapuštěná do pultu okna</t>
  </si>
  <si>
    <t>308</t>
  </si>
  <si>
    <t>766-O23</t>
  </si>
  <si>
    <t>Okno zdvojené otevíravé, nahoře výklopné 1600/1500, ozn. O23</t>
  </si>
  <si>
    <t>-846866609</t>
  </si>
  <si>
    <t>309</t>
  </si>
  <si>
    <t>766-O24</t>
  </si>
  <si>
    <t>Kastlové okno s dřevěnou špaletou  1000/1240, ozn. O24</t>
  </si>
  <si>
    <t>-867546365</t>
  </si>
  <si>
    <t>Kastlové okno s dřevěnou špaletou 
Venkovní okno profil IV 68 rustik se zúženým profilem a dřevěnou okapnicí 
pro zasklení použitý transparentní silikon,  těsnění středové a vnitřní 
příčle dělení křídel dřevěné lišty, v prosklení distanční rámeček "teplý"
celoobvodové kování
Vnitřní okno profil 45 mm rustik zaskleno float 4 mm, rozvorové kování</t>
  </si>
  <si>
    <t>310</t>
  </si>
  <si>
    <t>766-O25</t>
  </si>
  <si>
    <t>Okno zdvojené otevíravé 970/1330, ozn. O25</t>
  </si>
  <si>
    <t>-352812183</t>
  </si>
  <si>
    <t>311</t>
  </si>
  <si>
    <t>766-O26</t>
  </si>
  <si>
    <t>Špaletové okno s vyzděnou špaletou 1060/2350, ozn. O26</t>
  </si>
  <si>
    <t>798506301</t>
  </si>
  <si>
    <t>312</t>
  </si>
  <si>
    <t>998766203</t>
  </si>
  <si>
    <t>Přesun hmot procentní pro konstrukce truhlářské v objektech v do 24 m</t>
  </si>
  <si>
    <t>-327394377</t>
  </si>
  <si>
    <t>313</t>
  </si>
  <si>
    <t>767-01</t>
  </si>
  <si>
    <t>Mříž v chodbě 1.NP včetně mřížových dveří 1500x2000 se zámkem, celkem 1700x2500, 2x olejový nátěr</t>
  </si>
  <si>
    <t>-440908222</t>
  </si>
  <si>
    <t>314</t>
  </si>
  <si>
    <t>767-02</t>
  </si>
  <si>
    <t>Brána do dvora 2600/1450 plus pevné pole 1000x1450, žárová PZ svařovaná konstrukce, zámek</t>
  </si>
  <si>
    <t>566686523</t>
  </si>
  <si>
    <t>315</t>
  </si>
  <si>
    <t>767-03</t>
  </si>
  <si>
    <t>Branka do dvora 950/1450, žárová PZ svařovaná konstrukce, zámek</t>
  </si>
  <si>
    <t>-44552930</t>
  </si>
  <si>
    <t>316</t>
  </si>
  <si>
    <t>767-04</t>
  </si>
  <si>
    <t>Zábradlí kolem výstupu schodiště č.p. 431 ve 3. NP, 2x olejový nátěr</t>
  </si>
  <si>
    <t>583072569</t>
  </si>
  <si>
    <t>317</t>
  </si>
  <si>
    <t>767-05</t>
  </si>
  <si>
    <t>Odpočinková lavička z pozinkované oceli, sedátko dřevo</t>
  </si>
  <si>
    <t>-1912601885</t>
  </si>
  <si>
    <t>318</t>
  </si>
  <si>
    <t>767-06</t>
  </si>
  <si>
    <t>Odpočinková lavička z pozinkované oceli - oblouková, sedátko dřevo</t>
  </si>
  <si>
    <t>1558174707</t>
  </si>
  <si>
    <t>319</t>
  </si>
  <si>
    <t>767-08</t>
  </si>
  <si>
    <t>Skleněná zástěna v m.č. 104, matové sklo v kovové konstrukci</t>
  </si>
  <si>
    <t>-611755219</t>
  </si>
  <si>
    <t>2,50*(1,80+3,087)</t>
  </si>
  <si>
    <t>320</t>
  </si>
  <si>
    <t>767330111</t>
  </si>
  <si>
    <t>Montáž tubusového světlovodu kopule s lemováním zabudovaného v šikmé střeše</t>
  </si>
  <si>
    <t>-309518433</t>
  </si>
  <si>
    <t>321</t>
  </si>
  <si>
    <t>553811040</t>
  </si>
  <si>
    <t>světlovod tubusový Allux základní sada bez světlovodného tubusu průměr 550 mm</t>
  </si>
  <si>
    <t>56516531</t>
  </si>
  <si>
    <t>322</t>
  </si>
  <si>
    <t>553811170</t>
  </si>
  <si>
    <t>příruba olověná pro šikmé střechy průměr 550 mm</t>
  </si>
  <si>
    <t>1885068955</t>
  </si>
  <si>
    <t>323</t>
  </si>
  <si>
    <t>553811270</t>
  </si>
  <si>
    <t>ochranná fólie tubusu s krycím pouzdrem průměr 550 mm</t>
  </si>
  <si>
    <t>1117258309</t>
  </si>
  <si>
    <t>324</t>
  </si>
  <si>
    <t>767330113</t>
  </si>
  <si>
    <t>Příplatek k tusovému světlovodu za difuzory protipožárná (PYRO)</t>
  </si>
  <si>
    <t>-90420806</t>
  </si>
  <si>
    <t>325</t>
  </si>
  <si>
    <t>767330123</t>
  </si>
  <si>
    <t>Montáž tubusového světlovodu tubus, průměru do 550 mm</t>
  </si>
  <si>
    <t>-579610238</t>
  </si>
  <si>
    <t>2,80*8</t>
  </si>
  <si>
    <t>326</t>
  </si>
  <si>
    <t>553811120</t>
  </si>
  <si>
    <t>světlovodný tubus Allux průměr 550 mm</t>
  </si>
  <si>
    <t>2039726054</t>
  </si>
  <si>
    <t>327</t>
  </si>
  <si>
    <t>767531111</t>
  </si>
  <si>
    <t>Montáž vstupních kovových nebo plastových rohoží čistících zón</t>
  </si>
  <si>
    <t>1214585117</t>
  </si>
  <si>
    <t>1,20*1,20</t>
  </si>
  <si>
    <t>328</t>
  </si>
  <si>
    <t>697520020</t>
  </si>
  <si>
    <t>rohož vstupní TOPWELL provedení hliník extra 26 mm</t>
  </si>
  <si>
    <t>-584195016</t>
  </si>
  <si>
    <t>329</t>
  </si>
  <si>
    <t>767531121</t>
  </si>
  <si>
    <t>Osazení zapuštěného rámu z L profilů k čistícím rohožím</t>
  </si>
  <si>
    <t>-636532398</t>
  </si>
  <si>
    <t>1,20*4</t>
  </si>
  <si>
    <t>330</t>
  </si>
  <si>
    <t>697521600</t>
  </si>
  <si>
    <t>rám pro zapuštění, profil L - 30/30, 25/25, 20/30, 15/30 - Al</t>
  </si>
  <si>
    <t>53925526</t>
  </si>
  <si>
    <t>331</t>
  </si>
  <si>
    <t>767991911</t>
  </si>
  <si>
    <t>Opravy zámečnických konstrukcí ostatní - samostatné svařování</t>
  </si>
  <si>
    <t>1911449660</t>
  </si>
  <si>
    <t>332</t>
  </si>
  <si>
    <t>998767203</t>
  </si>
  <si>
    <t>Přesun hmot procentní pro zámečnické konstrukce v objektech v do 24 m</t>
  </si>
  <si>
    <t>1880597534</t>
  </si>
  <si>
    <t>333</t>
  </si>
  <si>
    <t>771471810</t>
  </si>
  <si>
    <t>Demontáž soklíků z dlaždic keramických kladených do malty rovných</t>
  </si>
  <si>
    <t>-955717585</t>
  </si>
  <si>
    <t>"sklad"     (3,85*2+2,80*2)-0,80</t>
  </si>
  <si>
    <t>"sklad"     (4,25*2+2,40*2)-0,80</t>
  </si>
  <si>
    <t>"zázemí pokladny"     (3,014*2+2,06*2)-0,80</t>
  </si>
  <si>
    <t>"chodba"     12,28-0,60-1,00</t>
  </si>
  <si>
    <t>"chodba"     40,31-0,99-1,60-2,45-1,30*2-2,50</t>
  </si>
  <si>
    <t>"chodba"     19,03-0,90*2-0,80</t>
  </si>
  <si>
    <t>"býv kotelna"     11,106-0,90</t>
  </si>
  <si>
    <t>"chodba"     (1,85*2+7,37*2)-0,80*5-1,05</t>
  </si>
  <si>
    <t>"chodba"     (4,28*2+2,09*2)-0,60-0,80</t>
  </si>
  <si>
    <t>"chodba"     6,07*2+1,20*2-0,80*2</t>
  </si>
  <si>
    <t>"chodba"     31,19-0,80*5-3,49</t>
  </si>
  <si>
    <t>"kuchyňka"     6,85-0,60</t>
  </si>
  <si>
    <t>"chodba"     10,20-0,80*3-0,60</t>
  </si>
  <si>
    <t>"úklid"     8,74-0,80</t>
  </si>
  <si>
    <t>334</t>
  </si>
  <si>
    <t>771473113</t>
  </si>
  <si>
    <t>Montáž soklíků z dlaždic keramických lepených rovných v do 120 mm</t>
  </si>
  <si>
    <t>1784591657</t>
  </si>
  <si>
    <t>"201"     80,83-0,90*7-0,80*6-1,25-0,60-3,49-1,13-1,65</t>
  </si>
  <si>
    <t>"217"     4,00*2+2,6*2-0,80</t>
  </si>
  <si>
    <t>"218"     1,97*2+1,55*2-0,80</t>
  </si>
  <si>
    <t>"218A"     1,97*2+0,97*2-0,80*2</t>
  </si>
  <si>
    <t>"312"     2,40*2+1,55*2-0,60*2-0,80</t>
  </si>
  <si>
    <t>"315"     17,206-0,80</t>
  </si>
  <si>
    <t>335</t>
  </si>
  <si>
    <t>597610001</t>
  </si>
  <si>
    <t>dodávka keramické dlažby</t>
  </si>
  <si>
    <t>-317526930</t>
  </si>
  <si>
    <t>106,836*0,10*1,03</t>
  </si>
  <si>
    <t>336</t>
  </si>
  <si>
    <t>771551810</t>
  </si>
  <si>
    <t>Demontáž podlah z dlaždic teracových kladených do malty</t>
  </si>
  <si>
    <t>-1099156232</t>
  </si>
  <si>
    <t>"chodba"     22,79</t>
  </si>
  <si>
    <t>337</t>
  </si>
  <si>
    <t>771571810</t>
  </si>
  <si>
    <t>Demontáž podlah z dlaždic keramických kladených do malty</t>
  </si>
  <si>
    <t>-1857767676</t>
  </si>
  <si>
    <t>"chodba"     6,07*1,20</t>
  </si>
  <si>
    <t>"soc zázemí"     14,90</t>
  </si>
  <si>
    <t>"chodba"     28,706</t>
  </si>
  <si>
    <t>"kuchyňka"     6,48</t>
  </si>
  <si>
    <t>"chodba"     5,80</t>
  </si>
  <si>
    <t>"úklid"     3,92</t>
  </si>
  <si>
    <t>338</t>
  </si>
  <si>
    <t>771573110.1</t>
  </si>
  <si>
    <t>Montáž podlah keramických režných hladkých do hydroizolační tekuté fólie</t>
  </si>
  <si>
    <t>-1513629782</t>
  </si>
  <si>
    <t>339</t>
  </si>
  <si>
    <t>1642358656</t>
  </si>
  <si>
    <t>83,16*1,05</t>
  </si>
  <si>
    <t>340</t>
  </si>
  <si>
    <t>771591111</t>
  </si>
  <si>
    <t>Podlahy penetrace podkladu</t>
  </si>
  <si>
    <t>-1904198328</t>
  </si>
  <si>
    <t>341</t>
  </si>
  <si>
    <t>998771203</t>
  </si>
  <si>
    <t>Přesun hmot procentní pro podlahy z dlaždic v objektech v do 24 m</t>
  </si>
  <si>
    <t>-1874817990</t>
  </si>
  <si>
    <t>342</t>
  </si>
  <si>
    <t>772521170</t>
  </si>
  <si>
    <t>Kladení dlažby z kamene pravoúhlých desek a dlaždic tl 80 a 90 mm</t>
  </si>
  <si>
    <t>814238508</t>
  </si>
  <si>
    <t>343</t>
  </si>
  <si>
    <t>583827161</t>
  </si>
  <si>
    <t>žulová dlažba  tl 80mm</t>
  </si>
  <si>
    <t>1403264934</t>
  </si>
  <si>
    <t>344</t>
  </si>
  <si>
    <t>998772201</t>
  </si>
  <si>
    <t>Přesun hmot procentní pro podlahy z kamene v objektech v do 6 m</t>
  </si>
  <si>
    <t>1045318798</t>
  </si>
  <si>
    <t>345</t>
  </si>
  <si>
    <t>775413120</t>
  </si>
  <si>
    <t>Montáž podlahové lišty ze dřeva tvrdého nebo měkkého připevněné vruty s přetmelením</t>
  </si>
  <si>
    <t>-900423446</t>
  </si>
  <si>
    <t>"202"     30,048-0,80-1,65</t>
  </si>
  <si>
    <t>"207"     22,058-1,47*2</t>
  </si>
  <si>
    <t>346</t>
  </si>
  <si>
    <t>614181511</t>
  </si>
  <si>
    <t>dodávka podlahové lišty dřevěné 28/28mm</t>
  </si>
  <si>
    <t>1302945459</t>
  </si>
  <si>
    <t>347</t>
  </si>
  <si>
    <t>775511411</t>
  </si>
  <si>
    <t>Podlahy z vlysů lepených, tl do 22 mm, š do 50 mm, dl do 300 mm, dub I</t>
  </si>
  <si>
    <t>629324935</t>
  </si>
  <si>
    <t>348</t>
  </si>
  <si>
    <t>775511810</t>
  </si>
  <si>
    <t>Demontáž podlah vlysových přibíjených s lištami přibíjenými</t>
  </si>
  <si>
    <t>1491143956</t>
  </si>
  <si>
    <t>"tajemník"     (4,18*5,56)</t>
  </si>
  <si>
    <t>"sekretariát"     (6,00*5,56)</t>
  </si>
  <si>
    <t>"starostka"     (5,50*5,56)</t>
  </si>
  <si>
    <t>349</t>
  </si>
  <si>
    <t>775990104</t>
  </si>
  <si>
    <t>Vyrovnání podkladu samonivelační stěrkou tl. 3 mm</t>
  </si>
  <si>
    <t>-225332192</t>
  </si>
  <si>
    <t>350</t>
  </si>
  <si>
    <t>775990201</t>
  </si>
  <si>
    <t>Penetrace podkladu</t>
  </si>
  <si>
    <t>-61350956</t>
  </si>
  <si>
    <t>351</t>
  </si>
  <si>
    <t>998775203</t>
  </si>
  <si>
    <t>Přesun hmot procentní pro podlahy dřevěné v objektech v do 24 m</t>
  </si>
  <si>
    <t>-1918405434</t>
  </si>
  <si>
    <t>352</t>
  </si>
  <si>
    <t>77649110</t>
  </si>
  <si>
    <t>Lepení plastové lišty ukončovací samolepicí soklíky a lišty vč dodávky</t>
  </si>
  <si>
    <t>1671030007</t>
  </si>
  <si>
    <t>"111"     12,20-0,80</t>
  </si>
  <si>
    <t>"203"     16,079-0,80</t>
  </si>
  <si>
    <t>"204"     22,42-0,80*2</t>
  </si>
  <si>
    <t>"205"     20,699-0,80-0,90*2</t>
  </si>
  <si>
    <t>"206"     21,174-1,47-0,90</t>
  </si>
  <si>
    <t>"208"     24,733-1,47*2-0,90</t>
  </si>
  <si>
    <t>"209"     19,57-1,47</t>
  </si>
  <si>
    <t>"210"     17,188-0,90</t>
  </si>
  <si>
    <t>"211"     19,024-0,90-0,80</t>
  </si>
  <si>
    <t>"212"     22,60-0,90*2-0,80</t>
  </si>
  <si>
    <t>"213"     15,10-0,90*2</t>
  </si>
  <si>
    <t>"214"     16,593-0,90</t>
  </si>
  <si>
    <t>"215"     12,415-0,90</t>
  </si>
  <si>
    <t>"301"     79,60-0,80*8-0,90-1,13</t>
  </si>
  <si>
    <t>"302"     36,70-0,80*2</t>
  </si>
  <si>
    <t>"303"     4,50*2+3,80*2-0,80</t>
  </si>
  <si>
    <t>"304"     4,50*2+2,375*2-0,80</t>
  </si>
  <si>
    <t>"305"     33,938-0,80</t>
  </si>
  <si>
    <t>"306"     31,294-0,80</t>
  </si>
  <si>
    <t>"307"     18,748-0,80*2</t>
  </si>
  <si>
    <t>"308"     4,47*2+6,50*2-0,80</t>
  </si>
  <si>
    <t>"309"     4,47*2+1,50*2-0,80</t>
  </si>
  <si>
    <t>"313"     29,27-0,80*2</t>
  </si>
  <si>
    <t>"316"     4,45*2+1,70*2-0,80</t>
  </si>
  <si>
    <t>353</t>
  </si>
  <si>
    <t>776511821</t>
  </si>
  <si>
    <t>Demontáž povlakových podlah lepených s podložkou vč lišt a soklíků</t>
  </si>
  <si>
    <t>-1049840554</t>
  </si>
  <si>
    <t>"denní místnost"     (4,25*4,94)</t>
  </si>
  <si>
    <t>"kancelář"     (6,07*2,88)</t>
  </si>
  <si>
    <t>"kancelář"     (4,97*4,78)</t>
  </si>
  <si>
    <t>"kancelář"     (3,02*5,56)</t>
  </si>
  <si>
    <t>"kancelář"     (4,18*5,56)</t>
  </si>
  <si>
    <t>354</t>
  </si>
  <si>
    <t>776561110</t>
  </si>
  <si>
    <t>Lepení pásů povlakových podlah z přírodního nebo korkového linolea</t>
  </si>
  <si>
    <t>473920415</t>
  </si>
  <si>
    <t>"I"     67,44</t>
  </si>
  <si>
    <t>355</t>
  </si>
  <si>
    <t>607561110</t>
  </si>
  <si>
    <t>krytina podlahová, přírodní linoleum, tl. 2,5 mm</t>
  </si>
  <si>
    <t>748009460</t>
  </si>
  <si>
    <t>356</t>
  </si>
  <si>
    <t>776572100</t>
  </si>
  <si>
    <t>Lepení pásů povlakových podlah textilních</t>
  </si>
  <si>
    <t>-713313251</t>
  </si>
  <si>
    <t>"I"      112,33</t>
  </si>
  <si>
    <t>357</t>
  </si>
  <si>
    <t>697510011</t>
  </si>
  <si>
    <t>dodávka koberce tl. 8mm</t>
  </si>
  <si>
    <t>360340479</t>
  </si>
  <si>
    <t>358</t>
  </si>
  <si>
    <t>776590110</t>
  </si>
  <si>
    <t>Zbroušení podkladu</t>
  </si>
  <si>
    <t>-518211236</t>
  </si>
  <si>
    <t>"I"     179,77</t>
  </si>
  <si>
    <t>359</t>
  </si>
  <si>
    <t>776990101</t>
  </si>
  <si>
    <t xml:space="preserve">Vyrovnání podkladu samonivelační stěrkou tl 1,5 mm </t>
  </si>
  <si>
    <t>-1050590123</t>
  </si>
  <si>
    <t>360</t>
  </si>
  <si>
    <t>776990102</t>
  </si>
  <si>
    <t xml:space="preserve">Vyrovnání podkladu samonivelační stěrkou tl 2 mm </t>
  </si>
  <si>
    <t>-470658913</t>
  </si>
  <si>
    <t>361</t>
  </si>
  <si>
    <t>776990105</t>
  </si>
  <si>
    <t xml:space="preserve">Vyrovnání podkladu samonivelační stěrkou tl 2,5 mm </t>
  </si>
  <si>
    <t>2105859557</t>
  </si>
  <si>
    <t>362</t>
  </si>
  <si>
    <t>998776203</t>
  </si>
  <si>
    <t>Přesun hmot procentní pro podlahy povlakové v objektech v do 24 m</t>
  </si>
  <si>
    <t>165439081</t>
  </si>
  <si>
    <t>363</t>
  </si>
  <si>
    <t>781473115</t>
  </si>
  <si>
    <t>Montáž obkladů vnitřních keramických hladkých lepených standardním lepidlem</t>
  </si>
  <si>
    <t>589910631</t>
  </si>
  <si>
    <t>"115"     0</t>
  </si>
  <si>
    <t>"116"     2,00*(1,70*2+2,30*2)-0,60*1,97*2-0,80*1,97</t>
  </si>
  <si>
    <t>"117"     2,00*(1,20*2+1,10*2)-0,60*1,97</t>
  </si>
  <si>
    <t>"118"     2,00*(1,20*2+1,10*2)-0,60*1,97</t>
  </si>
  <si>
    <t>"125"     0,90*2,50+1,00*1,50</t>
  </si>
  <si>
    <t>"127"     2,00*(2,13*2+1,10*2)-0,60*1,97</t>
  </si>
  <si>
    <t>"128"     2,00*(2,02*2+2,35*2)-0,60*1,97-0,80*1,97*2</t>
  </si>
  <si>
    <t>"129"     2,00*(1,52*2+1,00*2)-0,60*1,97</t>
  </si>
  <si>
    <t>"130"     2,00*(1,60*2+2,25*2)-0,60*1,97-0,80*1,97</t>
  </si>
  <si>
    <t>"132"     2,00*(2,40*2+1,20*2)-0,60*1,97</t>
  </si>
  <si>
    <t>"216"     2,00*(1,80*2+1,74*2+0,85*4+1,16*4)-0,60*1,97*5</t>
  </si>
  <si>
    <t>"219"     2,00*(2,055*2+2,03*2)-0,80*1,97*2</t>
  </si>
  <si>
    <t>"219A"     2,00*(1,50*2+2,10*2)-0,60*1,97*2-0,80*1,97</t>
  </si>
  <si>
    <t>"219B"     2,00*(1,50*2+1,00*2)-0,60*1,97</t>
  </si>
  <si>
    <t>"219C"     2,00*(1,50*2+1,00*2)-0,60*1,97</t>
  </si>
  <si>
    <t>"220"     2,00*(1,50*2+2,03*2)-0,60*1,97</t>
  </si>
  <si>
    <t>"310"     2,00*(1,15*2+1,55*2)-0,60*1,97*2</t>
  </si>
  <si>
    <t>"310A"     2,00*(1,00*2+1,55*2)-0,60*1,97</t>
  </si>
  <si>
    <t>"311"     2,00*7,316-0,60*1,97*2</t>
  </si>
  <si>
    <t>"311A"     2,00*2,23+1,25*2,23+2,87*2-0,60*1,97</t>
  </si>
  <si>
    <t>364</t>
  </si>
  <si>
    <t>597610111</t>
  </si>
  <si>
    <t>Dodávka keramického obkladu</t>
  </si>
  <si>
    <t>-2015418514</t>
  </si>
  <si>
    <t>211,568*1,05</t>
  </si>
  <si>
    <t>365</t>
  </si>
  <si>
    <t>998781203</t>
  </si>
  <si>
    <t>Přesun hmot procentní pro obklady keramické v objektech v do 24 m</t>
  </si>
  <si>
    <t>161765075</t>
  </si>
  <si>
    <t>366</t>
  </si>
  <si>
    <t>783783322</t>
  </si>
  <si>
    <t>Nátěry tesařských konstrukcí proti dřevokazným houbám, hmyzu a plísním sanační dvojnásobný</t>
  </si>
  <si>
    <t>-2082155778</t>
  </si>
  <si>
    <t>825,45*2-34,56</t>
  </si>
  <si>
    <t>367</t>
  </si>
  <si>
    <t>783821110</t>
  </si>
  <si>
    <t>Bezprašný nátěr na beton</t>
  </si>
  <si>
    <t>-805042776</t>
  </si>
  <si>
    <t>2,05*1,90</t>
  </si>
  <si>
    <t>368</t>
  </si>
  <si>
    <t>784440001</t>
  </si>
  <si>
    <t>Malba z malířských směsí na omítky</t>
  </si>
  <si>
    <t>-2040864877</t>
  </si>
  <si>
    <t>593,404+1388,472+131,208+962,909+3,60</t>
  </si>
  <si>
    <t>-(5,84+94,714)</t>
  </si>
  <si>
    <t>369</t>
  </si>
  <si>
    <t>784440002</t>
  </si>
  <si>
    <t>Malba z malířských směsí na SDK</t>
  </si>
  <si>
    <t>-1875743734</t>
  </si>
  <si>
    <t>311,262*2+56,347*2+175,18*2+105,231+7,728+14,225+491,440+480,96+16,55</t>
  </si>
  <si>
    <t>-(18,933*2+3,90+25,50*2)</t>
  </si>
  <si>
    <t>370</t>
  </si>
  <si>
    <t>786626110</t>
  </si>
  <si>
    <t>Montáž a dodávka vnitřních žaluzií</t>
  </si>
  <si>
    <t>828402012</t>
  </si>
  <si>
    <t>0,86*1,43*15+1,20*2,13*3+1,10*2,00*4+1,33*2,00+1,19*2,13+1,03*2,13+1,25*1,42*2</t>
  </si>
  <si>
    <t>0,45*0,53*2+1,04*1,33+0,99*1,01+1,40*2,10+1,29*2,10</t>
  </si>
  <si>
    <t>1,06*2,20*6+1,06*2,20*7+0,97*1,43*2+0,85*1,47*2+0,84*1,47+1,09*2,35*2+0,64*0,53*2</t>
  </si>
  <si>
    <t>1,29*2,57+1,60*1,50*2+1,00*1,24*2+0,97*1,33*2+1,06*2,35*2</t>
  </si>
  <si>
    <t>371</t>
  </si>
  <si>
    <t>Ost-01</t>
  </si>
  <si>
    <t>Zábor veřejných ploch (185 m2x30dníx3měsíce)</t>
  </si>
  <si>
    <t>262144</t>
  </si>
  <si>
    <t>-777745405</t>
  </si>
  <si>
    <t>185*30*3</t>
  </si>
  <si>
    <t>372</t>
  </si>
  <si>
    <t>Ost-02</t>
  </si>
  <si>
    <t>Opatření a zabezpečení DIO a DIR (pro úpravy šachty v ul Smetanova)</t>
  </si>
  <si>
    <t>kpl</t>
  </si>
  <si>
    <t>-456836175</t>
  </si>
  <si>
    <t>373</t>
  </si>
  <si>
    <t>Ost-03</t>
  </si>
  <si>
    <t>Zpracování plánu pracovního postupu na odstranění azbestu a předložení ho orgánu ochrany veřejného zdraví ke schválení v souladu s vyhláškou č. 432/2003 Sb.</t>
  </si>
  <si>
    <t>-503777705</t>
  </si>
  <si>
    <t>161013.3 - Zdravotně technické instalace</t>
  </si>
  <si>
    <t>D1 - Zařizovací předměty</t>
  </si>
  <si>
    <t>D2 - Vnitřní kanalizace</t>
  </si>
  <si>
    <t>D3 - Venkovní kanalizace</t>
  </si>
  <si>
    <t>D4 - Vnitřní vodovod</t>
  </si>
  <si>
    <t>D5 - Armatury</t>
  </si>
  <si>
    <t>D6 - Specifikace:</t>
  </si>
  <si>
    <t>Pol2</t>
  </si>
  <si>
    <t>umyvadlo</t>
  </si>
  <si>
    <t>ks</t>
  </si>
  <si>
    <t>Pol4</t>
  </si>
  <si>
    <t>WC kombi závěsné</t>
  </si>
  <si>
    <t>Pol6</t>
  </si>
  <si>
    <t>pisoár</t>
  </si>
  <si>
    <t>Pol7</t>
  </si>
  <si>
    <t>výlevka</t>
  </si>
  <si>
    <t>Pol8</t>
  </si>
  <si>
    <t>dřez kuchyňský</t>
  </si>
  <si>
    <t>Pol9</t>
  </si>
  <si>
    <t>sprchový kout</t>
  </si>
  <si>
    <t>Pol10</t>
  </si>
  <si>
    <t>podlahová vpust PVC 110</t>
  </si>
  <si>
    <t>Pol11</t>
  </si>
  <si>
    <t>PVC 50</t>
  </si>
  <si>
    <t>Pol12</t>
  </si>
  <si>
    <t>PVC 75</t>
  </si>
  <si>
    <t>Pol13</t>
  </si>
  <si>
    <t>PVC 110</t>
  </si>
  <si>
    <t>Pol14</t>
  </si>
  <si>
    <t>PVC 125</t>
  </si>
  <si>
    <t>PVC 150</t>
  </si>
  <si>
    <t>Pol15</t>
  </si>
  <si>
    <t>PVC 200</t>
  </si>
  <si>
    <t>Pol16</t>
  </si>
  <si>
    <t>šachta plastová DN 400</t>
  </si>
  <si>
    <t>Pol17</t>
  </si>
  <si>
    <t>lapač splavenin DN 125</t>
  </si>
  <si>
    <t>Pol18</t>
  </si>
  <si>
    <t>64,00-1,00*3</t>
  </si>
  <si>
    <t>-1718932677</t>
  </si>
  <si>
    <t>včetně rekonstrukce</t>
  </si>
  <si>
    <t>Pol19</t>
  </si>
  <si>
    <t>PP di 13,2 HS/ARMAFLEX</t>
  </si>
  <si>
    <t>Pol20</t>
  </si>
  <si>
    <t>PP di 16,6 HS/ARMAFLEX</t>
  </si>
  <si>
    <t>Pol21</t>
  </si>
  <si>
    <t>PP di 21,2 HS/ARMAFLEX</t>
  </si>
  <si>
    <t>Pol22</t>
  </si>
  <si>
    <t>PP di 26,6 HS/ARMAFLEX</t>
  </si>
  <si>
    <t>Pol23</t>
  </si>
  <si>
    <t>PP di 33,2 HS/ARMAFLEX</t>
  </si>
  <si>
    <t>Pol24</t>
  </si>
  <si>
    <t>OC pozink 6/4" HS/ARMAFLEX</t>
  </si>
  <si>
    <t>Pol25</t>
  </si>
  <si>
    <t>OC pozink 6/4"</t>
  </si>
  <si>
    <t>Pol26</t>
  </si>
  <si>
    <t>KK 1/2"</t>
  </si>
  <si>
    <t>Pol27</t>
  </si>
  <si>
    <t>KK 3/4"</t>
  </si>
  <si>
    <t>Pol28</t>
  </si>
  <si>
    <t>KK 1"</t>
  </si>
  <si>
    <t>Pol29</t>
  </si>
  <si>
    <t>KK 5/4"</t>
  </si>
  <si>
    <t>Pol30</t>
  </si>
  <si>
    <t>KK 6/4"</t>
  </si>
  <si>
    <t>Pol31</t>
  </si>
  <si>
    <t>ZV3/4" zpětný ventil</t>
  </si>
  <si>
    <t>Pol32</t>
  </si>
  <si>
    <t>čerpadlo 3/4" s termostatem</t>
  </si>
  <si>
    <t>Pol33</t>
  </si>
  <si>
    <t>baterie umyvadlová stojan. 1/2"</t>
  </si>
  <si>
    <t>Pol34</t>
  </si>
  <si>
    <t>baterie dřezová stojan. 1/2"</t>
  </si>
  <si>
    <t>Pol35</t>
  </si>
  <si>
    <t>baterie sprchová 1/2" termoreg.</t>
  </si>
  <si>
    <t>Pol36</t>
  </si>
  <si>
    <t>baterie výlevková 1/2"</t>
  </si>
  <si>
    <t>Pol37</t>
  </si>
  <si>
    <t>ventil pračkový 1/2"</t>
  </si>
  <si>
    <t>Pol38</t>
  </si>
  <si>
    <t>ventil zahradní nezámrzný 1/2"</t>
  </si>
  <si>
    <t>Pol39</t>
  </si>
  <si>
    <t>ventil WC 3/8"</t>
  </si>
  <si>
    <t>Pol40</t>
  </si>
  <si>
    <t>ventil pro pisoar 3/8"</t>
  </si>
  <si>
    <t>Pol41</t>
  </si>
  <si>
    <t>ventil odvzdušňovací 1/2"</t>
  </si>
  <si>
    <t>Pol42</t>
  </si>
  <si>
    <t>Hydrant nástěný 1" + skříň</t>
  </si>
  <si>
    <t>Pol43</t>
  </si>
  <si>
    <t>tlaková zkouška nového vodovodního potrubí</t>
  </si>
  <si>
    <t>Pol44</t>
  </si>
  <si>
    <t>Izolace veškerého potrubí, studená v., HS/Armaflex tl. 9 mm</t>
  </si>
  <si>
    <t>1079138813</t>
  </si>
  <si>
    <t>Pol46</t>
  </si>
  <si>
    <t>Izolace veškerého potrubí, teplá v., HS/Armaflex tl. 13 mm</t>
  </si>
  <si>
    <t>557511684</t>
  </si>
  <si>
    <t>161013.4 - Ústřední vytápění</t>
  </si>
  <si>
    <t>D1 - Ústřední vytápění</t>
  </si>
  <si>
    <t xml:space="preserve">    D2 - 713: Izolace tepelné</t>
  </si>
  <si>
    <t xml:space="preserve">    D3 - 733: Ústřední vytápění - rozvodné potrubí</t>
  </si>
  <si>
    <t xml:space="preserve">    D4 - 734: Ústřední vytápění - armatury</t>
  </si>
  <si>
    <t xml:space="preserve">    D5 - 735: Ústřední vytápění - otopná tělesa</t>
  </si>
  <si>
    <t>D7 - Zdroj tepla</t>
  </si>
  <si>
    <t xml:space="preserve">    D8 - Kotelna</t>
  </si>
  <si>
    <t xml:space="preserve">    D6 - VRN: Vedlejší rozpočtové náklady</t>
  </si>
  <si>
    <t>D9 - Rozvod plynu</t>
  </si>
  <si>
    <t xml:space="preserve">    D10 - Rozvodné potrubí</t>
  </si>
  <si>
    <t xml:space="preserve">    D11 - Armatury</t>
  </si>
  <si>
    <t>713463132</t>
  </si>
  <si>
    <t>Montáž izolace tepelné potrubí potrubními pouzdry bez úpravy slepenými 1x tl izolace do 50 mm</t>
  </si>
  <si>
    <t>A02</t>
  </si>
  <si>
    <t>Trubice izolační AC Armaflex  22/20 mm PE pěnový</t>
  </si>
  <si>
    <t>A03</t>
  </si>
  <si>
    <t>Trubice izolační AC Armaflex  28/20 mm PE pěnový</t>
  </si>
  <si>
    <t>A04</t>
  </si>
  <si>
    <t>Trubice izolační AC Armaflex  35/20 mm PE pěnový</t>
  </si>
  <si>
    <t>A05</t>
  </si>
  <si>
    <t>Trubice izolační AC Armaflex  42/20 mm PE pěnový</t>
  </si>
  <si>
    <t>A06</t>
  </si>
  <si>
    <t>Trubice izolační AC Armaflex  54/20 mm PE pěnový</t>
  </si>
  <si>
    <t>A07</t>
  </si>
  <si>
    <t>AC páska 50 15m x 50mm x 3mm</t>
  </si>
  <si>
    <t>A08</t>
  </si>
  <si>
    <t>Lepidlo Armaflex 520  1,0l</t>
  </si>
  <si>
    <t>733223101</t>
  </si>
  <si>
    <t>Potrubí měděné tvrdé spojované měkkým pájením D 12x1</t>
  </si>
  <si>
    <t>733223102</t>
  </si>
  <si>
    <t>Potrubí měděné tvrdé spojované měkkým pájením D 15x1</t>
  </si>
  <si>
    <t>733223103</t>
  </si>
  <si>
    <t>Potrubí měděné tvrdé spojované měkkým pájením D 18x1</t>
  </si>
  <si>
    <t>733223104</t>
  </si>
  <si>
    <t>Potrubí měděné tvrdé spojované měkkým pájením D 22x1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</si>
  <si>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</si>
  <si>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</si>
  <si>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</si>
  <si>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</si>
  <si>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</si>
  <si>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42x2,0</t>
  </si>
  <si>
    <t>733223108</t>
  </si>
  <si>
    <t>Potrubí měděné tvrdé spojované měkkým pájením D 54x2,0</t>
  </si>
  <si>
    <t>733223109</t>
  </si>
  <si>
    <t>Zkouška těsnosti potrubí měděné do D 54x2,0</t>
  </si>
  <si>
    <t>733223110</t>
  </si>
  <si>
    <t>Fiting CU T-kus</t>
  </si>
  <si>
    <t>733223111</t>
  </si>
  <si>
    <t>Fiting CU  Redukce</t>
  </si>
  <si>
    <t>733223112</t>
  </si>
  <si>
    <t>Fiting CU oblouk</t>
  </si>
  <si>
    <t>733223113</t>
  </si>
  <si>
    <t>Fiting CU přechod závit_měď</t>
  </si>
  <si>
    <t>733223114</t>
  </si>
  <si>
    <t>Příplatek k potrubí měděnému za zhotovení přípojky z trubek měděných do D 12x1</t>
  </si>
  <si>
    <t>733223115</t>
  </si>
  <si>
    <t>Příplatek k potrubí měděnému za zhotovení přípojky z trubek měděných D 15x1</t>
  </si>
  <si>
    <t>733223116</t>
  </si>
  <si>
    <t>Podpěry a objímky pro rozvod potrubí</t>
  </si>
  <si>
    <t>sb.</t>
  </si>
  <si>
    <t>998733203</t>
  </si>
  <si>
    <t>Přesun hmot procentní pro rozvody potrubí v objektech v do 12 m</t>
  </si>
  <si>
    <t>734221535</t>
  </si>
  <si>
    <t>Ventil závitový termostatický přímý  G 3/8 PN 16 do 110°C bez hlavice ovládání RA-N</t>
  </si>
  <si>
    <t>734221536</t>
  </si>
  <si>
    <t>Ventil závitový termostatický přímý  G 1/2 PN 16 do 110°C bez hlavice ovládání  RA-N</t>
  </si>
  <si>
    <t>734261416</t>
  </si>
  <si>
    <t>Šroubení regulační radiátorové přímý G 3/8 s vypouštěním RLV</t>
  </si>
  <si>
    <t>734261417</t>
  </si>
  <si>
    <t>Šroubení regulační radiátorové přímý G 1/2 s vypouštěním RLV</t>
  </si>
  <si>
    <t>734261418</t>
  </si>
  <si>
    <t>Termostatická hlavice  PN 10 do 110°C s vestavěným čidlem RA 2920</t>
  </si>
  <si>
    <t>734261419</t>
  </si>
  <si>
    <t>Kohout kulový přímý G 1/2 PN 42 do 185°C vnitřní závit</t>
  </si>
  <si>
    <t>734261420</t>
  </si>
  <si>
    <t>Kohout kulový přímý G 3/4 PN 42 do 185°C vnitřní závit</t>
  </si>
  <si>
    <t>734261421</t>
  </si>
  <si>
    <t>Kohout kulový přímý G 1 PN 42 do 185°C vnitřní závit</t>
  </si>
  <si>
    <t>734261422</t>
  </si>
  <si>
    <t>Autom. Odvzd. Ventil  G 1/2</t>
  </si>
  <si>
    <t>734261423</t>
  </si>
  <si>
    <t>Vypouštěcí ventil  G 1/2</t>
  </si>
  <si>
    <t>X1</t>
  </si>
  <si>
    <t>Regulátor ASV-PVregul.dif.tl. IG6/4" přímý Danfos</t>
  </si>
  <si>
    <t>X2</t>
  </si>
  <si>
    <t>Regulátor"ASV-I"regul.dif.tl. IG-6/4" přímý Danfos</t>
  </si>
  <si>
    <t>X3</t>
  </si>
  <si>
    <t>Šroubení  V 4300 přímé, G 6/4</t>
  </si>
  <si>
    <t>998734203</t>
  </si>
  <si>
    <t>Přesun hmot procentní pro armatury v objektech v do 24 m</t>
  </si>
  <si>
    <t>735191905</t>
  </si>
  <si>
    <t>Odvzdušnění otopných těles</t>
  </si>
  <si>
    <t>735000912</t>
  </si>
  <si>
    <t>Vyregulování ventilu nebo kohoutu dvojregulačního s termostatickým ovládáním</t>
  </si>
  <si>
    <t>735000913</t>
  </si>
  <si>
    <t>Těleso trubkové přímotopné KORALUX Rondo CLASSIC, 1500 x 730 mm,</t>
  </si>
  <si>
    <t>735000914</t>
  </si>
  <si>
    <t>Těleso trubkové přímotopné KORALUX RONDO Plus, 1820 x 750 mm,</t>
  </si>
  <si>
    <t>735151371</t>
  </si>
  <si>
    <t>Otopné těleso panelové Korado Radik Klasik typ 11 výška/délka 500/500 mm</t>
  </si>
  <si>
    <t>735151372</t>
  </si>
  <si>
    <t>Otopné těleso panelové Korado Radik Klasik typ 20 výška/délka 500/400 mm</t>
  </si>
  <si>
    <t>735151373</t>
  </si>
  <si>
    <t>Otopné těleso panelové Korado Radik Klasik typ 20 výška/délka 500/600 mm</t>
  </si>
  <si>
    <t>735151374</t>
  </si>
  <si>
    <t>Otopné těleso panelové Korado Radik Klasik typ 20 výška/délka 500/900 mm</t>
  </si>
  <si>
    <t>735151375</t>
  </si>
  <si>
    <t>Otopné těleso panelové Korado Radik Klasik typ 21 výška/délka 500/500 mm</t>
  </si>
  <si>
    <t>735151376</t>
  </si>
  <si>
    <t>Otopné těleso panelové Korado Radik Klasik typ 21 výška/délka 500/600 mm</t>
  </si>
  <si>
    <t>735151377</t>
  </si>
  <si>
    <t>Otopné těleso panelové Korado Radik Klasik typ 21 výška/délka 500/700 mm</t>
  </si>
  <si>
    <t>735151378</t>
  </si>
  <si>
    <t>Otopné těleso panelové Korado Radik Klasik typ 21 výška/délka 500/800 mm</t>
  </si>
  <si>
    <t>735151379</t>
  </si>
  <si>
    <t>Otopné těleso panelové Korado Radik Klasik typ 21 výška/délka 500/900 mm</t>
  </si>
  <si>
    <t>735151380</t>
  </si>
  <si>
    <t>Otopné těleso panelové Korado Radik Klasik typ 21 výška/délka 500/1000 mm</t>
  </si>
  <si>
    <t>735151381</t>
  </si>
  <si>
    <t>Otopné těleso panelové Korado Radik Klasik typ 21 výška/délka 500/1100 mm</t>
  </si>
  <si>
    <t>735151382</t>
  </si>
  <si>
    <t>Otopné těleso panelové Korado Radik Klasik typ 21 výška/délka 500/1200 mm</t>
  </si>
  <si>
    <t>735151383</t>
  </si>
  <si>
    <t>Otopné těleso panelové Korado Radik Klasik typ 21 výška/délka 500/1400 mm</t>
  </si>
  <si>
    <t>735151384</t>
  </si>
  <si>
    <t>Otopné těleso panelové Korado Radik Klasik typ 21 výška/délka 500/1600 mm</t>
  </si>
  <si>
    <t>735151385</t>
  </si>
  <si>
    <t>Otopné těleso panelové Korado Radik Klasik typ 22 výška/délka 500/400 mm</t>
  </si>
  <si>
    <t>735151386</t>
  </si>
  <si>
    <t>Otopné těleso panelové Korado Radik Klasik typ 22 výška/délka 500/900 mm</t>
  </si>
  <si>
    <t>735151391</t>
  </si>
  <si>
    <t>Otopné těleso panelové Korado Radik Klasik typ 22 výška/délka 500/1600 mm</t>
  </si>
  <si>
    <t>735151392</t>
  </si>
  <si>
    <t>Otopné těleso panelové Korado Radik Klasik typ 33 výška/délka 500/1000 mm</t>
  </si>
  <si>
    <t>735151393</t>
  </si>
  <si>
    <t>Otopné těleso panelové Korado Radik Klasik typ 33 výška/délka 500/1200 mm</t>
  </si>
  <si>
    <t>998735203</t>
  </si>
  <si>
    <t>Přesun hmot procentní pro otopná tělesa v objektech v do 12 m</t>
  </si>
  <si>
    <t>A1100</t>
  </si>
  <si>
    <t>Plynový kotel THERM KD45  45 kW</t>
  </si>
  <si>
    <t>A02.1</t>
  </si>
  <si>
    <t>Odkouření Turbo kotlů</t>
  </si>
  <si>
    <t>A03.1</t>
  </si>
  <si>
    <t>Regulační jednotka THERM typ CR-04 ekvitermní paket včetně čidel</t>
  </si>
  <si>
    <t>A04.1</t>
  </si>
  <si>
    <t>Nepřímotopný ohřívač vody OKC NTRR 500l</t>
  </si>
  <si>
    <t>A05.1</t>
  </si>
  <si>
    <t>Čtyřcestný regulační ventil ESBE G2" s pohonem</t>
  </si>
  <si>
    <t>A06.1</t>
  </si>
  <si>
    <t>Oběhové čerpadlo GRUNDFOS MAGNA 20-100</t>
  </si>
  <si>
    <t>A07.1</t>
  </si>
  <si>
    <t>Membránová expanzní nádoba 180 l</t>
  </si>
  <si>
    <t>A08.1</t>
  </si>
  <si>
    <t>Zónový ventil G1" typ 225 s pohonem</t>
  </si>
  <si>
    <t>A09</t>
  </si>
  <si>
    <t>Cirkulační čerpadlo GRUNDFOS UPS 25-40 N</t>
  </si>
  <si>
    <t>998713203.1</t>
  </si>
  <si>
    <t>Přesun hmot procentní pro izolace tepelné v objektech v do 1 m</t>
  </si>
  <si>
    <t>733223104.1</t>
  </si>
  <si>
    <t>733223105.1</t>
  </si>
  <si>
    <t>733223106.1</t>
  </si>
  <si>
    <t>733223107.1</t>
  </si>
  <si>
    <t>Fiting CU ( oblouk , Redukce , Přechod , T-kus , Šroubení)</t>
  </si>
  <si>
    <t>733223108.1</t>
  </si>
  <si>
    <t>733223109.1</t>
  </si>
  <si>
    <t>733223110.1</t>
  </si>
  <si>
    <t>998733203.1</t>
  </si>
  <si>
    <t>Přesun hmot procentní pro rozvody potrubí v objektech v do 24 m</t>
  </si>
  <si>
    <t>734221535.1</t>
  </si>
  <si>
    <t>Pojistný venti G1" ot. Přetlak 0,6 Mpa</t>
  </si>
  <si>
    <t>734221536.1</t>
  </si>
  <si>
    <t>Pojistný venti G1/2" ot. Přetlak 1,0 Mpa</t>
  </si>
  <si>
    <t>734221541</t>
  </si>
  <si>
    <t>Zpětná klapka G 2 PN 42 do 185°C vnitřní závit</t>
  </si>
  <si>
    <t>734221542</t>
  </si>
  <si>
    <t>Filtr do potrubí G 2 PN 42 do 185°C vnitřní závit</t>
  </si>
  <si>
    <t>734221543</t>
  </si>
  <si>
    <t>734221544</t>
  </si>
  <si>
    <t>X1.1</t>
  </si>
  <si>
    <t>Potrubí PPR pro ohřev TV</t>
  </si>
  <si>
    <t>X2.1</t>
  </si>
  <si>
    <t>Armatury pro ohřev TV</t>
  </si>
  <si>
    <t>X3.1</t>
  </si>
  <si>
    <t>Teploměr do jímky 0-120°C včetně jímky a nátrubku</t>
  </si>
  <si>
    <t>X4</t>
  </si>
  <si>
    <t>Manometr + příslušenství rozsah 0-6 bar</t>
  </si>
  <si>
    <t>X5</t>
  </si>
  <si>
    <t>Manometr + příslušenství rozsah 0-10 bar</t>
  </si>
  <si>
    <t>07.1</t>
  </si>
  <si>
    <t>Topná zkouška 72 hodin</t>
  </si>
  <si>
    <t>733223105.2</t>
  </si>
  <si>
    <t>Potrubí měděné tvrdé spojované měkkým pájením D 22x1,5</t>
  </si>
  <si>
    <t>733223107.2</t>
  </si>
  <si>
    <t>Zkouška těsnosti potrubí měděné do D 35x1,5</t>
  </si>
  <si>
    <t>733223108.2</t>
  </si>
  <si>
    <t>733223109.2</t>
  </si>
  <si>
    <t>734221535.2</t>
  </si>
  <si>
    <t>Regulátor tlaku FRANCEL B25</t>
  </si>
  <si>
    <t>734221536.2</t>
  </si>
  <si>
    <t>Rozpěrka plynoměru 250mm</t>
  </si>
  <si>
    <t>734221537.1</t>
  </si>
  <si>
    <t>Ventil závitový termostatický přímý  G 1 PN 16 do 110°C bez hlavice ovládání  RA-N</t>
  </si>
  <si>
    <t>734221538.1</t>
  </si>
  <si>
    <t>Ventil závitový termostatický přímý  G 3/4 PN 16 do 110°C bez hlavice ovládání  RA-N</t>
  </si>
  <si>
    <t>734221539.1</t>
  </si>
  <si>
    <t>Flexibilní potrubí G3/4"</t>
  </si>
  <si>
    <t>734221540.1</t>
  </si>
  <si>
    <t>Manometr + příslušenství  rozsah 0-6 kPa</t>
  </si>
  <si>
    <t>734221541.1</t>
  </si>
  <si>
    <t>Revize  NTL plynovodu</t>
  </si>
  <si>
    <t>161013.5.1 - Elektroinstalace obj.1</t>
  </si>
  <si>
    <t xml:space="preserve"> 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</si>
  <si>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</si>
  <si>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</si>
  <si>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</si>
  <si>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</si>
  <si>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</si>
  <si>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</si>
  <si>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</si>
  <si>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</si>
  <si>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 xml:space="preserve">    22-M - Montáže oznam. a zabezp. zařízení</t>
  </si>
  <si>
    <t xml:space="preserve">    46-M - Zemní práce při extr.mont.pracích</t>
  </si>
  <si>
    <t>740991300</t>
  </si>
  <si>
    <t>Celková prohlídka elektrického rozvodu a zařízení do 1 milionu Kč</t>
  </si>
  <si>
    <t>Poznámka k souboru cen:, 1. Ceny -1100 až -1910 jsou určeny pro objem montážních prací včetně nákladů na nosný a podružný materiál.</t>
  </si>
  <si>
    <t>740991910</t>
  </si>
  <si>
    <t>Příplatek k celkové prohlídce za každých dalších 500 000,- Kč</t>
  </si>
  <si>
    <t>742111100-D</t>
  </si>
  <si>
    <t>Demontáž rozvodnice oceloplechová nebo plastová běžná do 20 kg</t>
  </si>
  <si>
    <t>742111100</t>
  </si>
  <si>
    <t>Montáž rozvodnice oceloplechová nebo plastová běžná do 20 kg</t>
  </si>
  <si>
    <t>35714r112</t>
  </si>
  <si>
    <t>rozvodnice bytová z plastických hmot, vestavná, plechové dveře 1x12 modulů</t>
  </si>
  <si>
    <t>Poznámka k položce: skříň svodičů na přípojce telefonu</t>
  </si>
  <si>
    <t>35714r414</t>
  </si>
  <si>
    <t>rozvodnice bytová z plastických hmot, plechové dveře 4x14 modulů</t>
  </si>
  <si>
    <t>Poznámka k položce: rozváděč R-3.1</t>
  </si>
  <si>
    <t>35714r424u</t>
  </si>
  <si>
    <t>rozvodnice velkoobsahová, vestavná, plechová, plechové dveře, 4x24 modulů</t>
  </si>
  <si>
    <t>Poznámka k položce: obj.č. 283049 rozváděč R-2.1</t>
  </si>
  <si>
    <t>742111200</t>
  </si>
  <si>
    <t>Montáž rozvodnice oceloplechová nebo plastová běžná do 50 kg</t>
  </si>
  <si>
    <t>35714r624u</t>
  </si>
  <si>
    <t>rozvodnice velkoobsahová, vestavná, plechová, plechové dveře, 6x24 modulů</t>
  </si>
  <si>
    <t>Poznámka k položce: obj.č. 283051 rozváděč RH1+ R-1.1</t>
  </si>
  <si>
    <t>742111300</t>
  </si>
  <si>
    <t>Montáž rozvodnice oceloplechová nebo plastová běžná do 100 kg</t>
  </si>
  <si>
    <t>357re1</t>
  </si>
  <si>
    <t>materiál skříně rozváděče 800x1400x250</t>
  </si>
  <si>
    <t>Poznámka k položce: rozmístění dle výkresu RE1/2 rozváděč RE1 + RVO</t>
  </si>
  <si>
    <t>35441d563200</t>
  </si>
  <si>
    <t>ekvipotencilální přípojnice K12 - 2,5-95 mm2 s krytem</t>
  </si>
  <si>
    <t>Poznámka k položce: obj. č. 563200</t>
  </si>
  <si>
    <t>742111300-D</t>
  </si>
  <si>
    <t>Demontáž rozvodnice oceloplechová nebo plastová běžná do 100 kg</t>
  </si>
  <si>
    <t>742222200</t>
  </si>
  <si>
    <t>Montáž rozváděčů litinových, hliníkových nebo plastových skříňový do 20 kg</t>
  </si>
  <si>
    <t>10.874.565</t>
  </si>
  <si>
    <t>CWC5 Kryt přední, pro zásuvkový box</t>
  </si>
  <si>
    <t>KS</t>
  </si>
  <si>
    <t>10.874.564</t>
  </si>
  <si>
    <t>CWA1 Box zásuvkový, prázdný</t>
  </si>
  <si>
    <t>10.874.566</t>
  </si>
  <si>
    <t>CWC6 Deska montážní na stěnu</t>
  </si>
  <si>
    <t>10.853.780</t>
  </si>
  <si>
    <t>Zásuvka 230V/16A IP54 vestavná</t>
  </si>
  <si>
    <t>10.191.958</t>
  </si>
  <si>
    <t>Zásuvka BALS 12812 16A/5P/400V vestavná</t>
  </si>
  <si>
    <t>742991110</t>
  </si>
  <si>
    <t>Kontrola rozváděč nn silový hmotnosti do 200 kg</t>
  </si>
  <si>
    <t>743112116</t>
  </si>
  <si>
    <t>Montáž trubka plastová ohebná D 29 mm uložená pevně</t>
  </si>
  <si>
    <t>Poznámka k položce: vedení strukturované kabeláže ve stěnách od zásuvky do podhledu</t>
  </si>
  <si>
    <t>1.05*((26*3,2)+(21*3,4)+(8*3+6*10))</t>
  </si>
  <si>
    <t>345710520</t>
  </si>
  <si>
    <t>trubka elektroinstalační ohebná EN 500 86-1141 2329/LPE-1 D28,4 mm</t>
  </si>
  <si>
    <t>Poznámka k položce: EAN 8595057603721</t>
  </si>
  <si>
    <t>743411111</t>
  </si>
  <si>
    <t>Montáž krabice zapuštěná plastová kruhová typ KU68/2-1902, KO125</t>
  </si>
  <si>
    <t>162+165+95</t>
  </si>
  <si>
    <t>345715130</t>
  </si>
  <si>
    <t>krabice přístrojová instalační KPR 68</t>
  </si>
  <si>
    <t>345715135</t>
  </si>
  <si>
    <t>krabice přístrojová instalační KPR 68/71L do SK</t>
  </si>
  <si>
    <t>743411121</t>
  </si>
  <si>
    <t>Montáž krabice zapuštěná plastová čtyřhranná typ KO100, KO125</t>
  </si>
  <si>
    <t>34571kKUP57</t>
  </si>
  <si>
    <t>krabice univerzální podlahová KUP 57</t>
  </si>
  <si>
    <t>Poznámka k položce: ean 8595057690745</t>
  </si>
  <si>
    <t>34571kKBX57</t>
  </si>
  <si>
    <t>krabice univerzální podlahová KOPOBOX 57</t>
  </si>
  <si>
    <t>Poznámka k položce: ean 8595057690721</t>
  </si>
  <si>
    <t>743611121</t>
  </si>
  <si>
    <t>Montáž vodič uzemňovací drát nebo lano D do 10 mm na povrchu</t>
  </si>
  <si>
    <t>354410770</t>
  </si>
  <si>
    <t>drát průměr 8 mm AlMgSi</t>
  </si>
  <si>
    <t>kg</t>
  </si>
  <si>
    <t>Poznámka k položce: Hmotnost: 0,135 kg/m</t>
  </si>
  <si>
    <t>230/7,4</t>
  </si>
  <si>
    <t>35441d206319</t>
  </si>
  <si>
    <t>nerezová podpěra vedení s držákem "grip", výška 32, uchycení pod krytinu do bednění</t>
  </si>
  <si>
    <t>Poznámka k položce: obj. č. 206319</t>
  </si>
  <si>
    <t>35441d207089</t>
  </si>
  <si>
    <t>nerezová podpěra vedení D 8 na dtubku dešťodvodu D 100-120</t>
  </si>
  <si>
    <t>Poznámka k položce: obj. č. 207089</t>
  </si>
  <si>
    <t>35441d207109</t>
  </si>
  <si>
    <t>nerezová podpěra vedení na stěnu výšky 20 mm s držákem "grip", s krytkou a vrutem s hmoždinkou</t>
  </si>
  <si>
    <t>Poznámka k položce: obj. č. 207109</t>
  </si>
  <si>
    <t>35441d200039</t>
  </si>
  <si>
    <t>nerezová svorka pro (objímka) uzemnění trubky dešťosvodu D=50-150</t>
  </si>
  <si>
    <t>Poznámka k položce: obj. č. 200039</t>
  </si>
  <si>
    <t>35441r001</t>
  </si>
  <si>
    <t>drát FeZn průměr 10/13 mm FeZn  s PVC izoloací</t>
  </si>
  <si>
    <t>Poznámka k položce: vývody ze zemniče</t>
  </si>
  <si>
    <t>7*3</t>
  </si>
  <si>
    <t>35441d390559</t>
  </si>
  <si>
    <t>univerzální nerez MV svorka pro spojení 2 vodičů navzájem, 1 středový šroub</t>
  </si>
  <si>
    <t>Poznámka k položce: obj. č. 390559</t>
  </si>
  <si>
    <t>35441r319119</t>
  </si>
  <si>
    <t>nerez svorka pro spojení 2 vodičů D 8-10 k okapovému žlabu se zaoblením 16-22</t>
  </si>
  <si>
    <t>Poznámka k položce: obj. č. 319119</t>
  </si>
  <si>
    <t>743611211</t>
  </si>
  <si>
    <t>Montáž vodič uzemňovací Cu pásek D do 50 mm2 na povrchu</t>
  </si>
  <si>
    <t>341408440</t>
  </si>
  <si>
    <t>vodič izolovaný s Cu jádrem H07V-R 6 mm2</t>
  </si>
  <si>
    <t>743642100</t>
  </si>
  <si>
    <t>Montáž tyč zemnicí délky do 2 m</t>
  </si>
  <si>
    <t>354420920</t>
  </si>
  <si>
    <t>tyč zemnící ZT 1.5 1,5 m  FeZn</t>
  </si>
  <si>
    <t>744231110</t>
  </si>
  <si>
    <t>Montáž vodič Cu izolovaný sk.1 do 1 kV žíla 0,35-35 mm2 volně</t>
  </si>
  <si>
    <t>341421590</t>
  </si>
  <si>
    <t>vodič silový s Cu jádrem CYA H07 V-K 16 mm2</t>
  </si>
  <si>
    <t>Poznámka k položce: vydrátování rozváděče</t>
  </si>
  <si>
    <t>12+0+0+0</t>
  </si>
  <si>
    <t>341421570</t>
  </si>
  <si>
    <t>vodič silový s Cu jádrem CYA H07 V-K 6 mm2</t>
  </si>
  <si>
    <t>0+9+4+3</t>
  </si>
  <si>
    <t>744411220</t>
  </si>
  <si>
    <t>Montáž kabel Cu sk.2 do 1 kV do 0,20 kg pod omítku stěn</t>
  </si>
  <si>
    <t>341110300</t>
  </si>
  <si>
    <t>kabel silový s Cu jádrem CYKY 3x1,5 mm2</t>
  </si>
  <si>
    <t>1.05*(540+600+360)</t>
  </si>
  <si>
    <t>744411230</t>
  </si>
  <si>
    <t>Montáž kabel Cu sk.2 do 1 kV do 0,40 kg pod omítku stěn</t>
  </si>
  <si>
    <t>341110900</t>
  </si>
  <si>
    <t>kabel silový s Cu jádrem CYKY 5x1,5 mm2</t>
  </si>
  <si>
    <t>1.05*(100+120+80)</t>
  </si>
  <si>
    <t>341110360</t>
  </si>
  <si>
    <t>kabel silový s Cu jádrem CYKY 3x2,5 mm2</t>
  </si>
  <si>
    <t>1,05*(1050+ 950+600)</t>
  </si>
  <si>
    <t>341111100</t>
  </si>
  <si>
    <t>kabel silový s Cu jádrem CYKY 7x1,5 mm2</t>
  </si>
  <si>
    <t>1.05*(30+120+50)</t>
  </si>
  <si>
    <t>341110940</t>
  </si>
  <si>
    <t>kabel silový s Cu jádrem CYKY 5x2,5 mm2</t>
  </si>
  <si>
    <t>1.05*(5+60+30)</t>
  </si>
  <si>
    <t>744411240</t>
  </si>
  <si>
    <t>Montáž kabel Cu sk.2 do 1 kV do 0,63 kg pod omítku stěn</t>
  </si>
  <si>
    <t>341111000</t>
  </si>
  <si>
    <t>kabel silový s Cu jádrem CYKY 5x6 mm2</t>
  </si>
  <si>
    <t>20+30+35+25+25</t>
  </si>
  <si>
    <t>744411930-D</t>
  </si>
  <si>
    <t>Demontáž kabel Cu do 1 kV do 0,40 kg pod omítku stěn</t>
  </si>
  <si>
    <t>744412960</t>
  </si>
  <si>
    <t>Montáž kabel Cu do 1 kV do 1,60 kg pod omítku stropu</t>
  </si>
  <si>
    <t>341116310</t>
  </si>
  <si>
    <t>kabel silový s Cu jádrem 1-CYKY 3x35+25 mm2</t>
  </si>
  <si>
    <t>747112011</t>
  </si>
  <si>
    <t>Montáž vypínač (polo)zapuštěný bezšroubové připojení 1 -jednopólový</t>
  </si>
  <si>
    <t>5+2+5</t>
  </si>
  <si>
    <t>345355130</t>
  </si>
  <si>
    <t>spínač jednopólový 10A Swing bílý</t>
  </si>
  <si>
    <t>2+0+5</t>
  </si>
  <si>
    <t>345354020</t>
  </si>
  <si>
    <t>přístroj spínače jednopólového 10A 3559-A01345 bezšroubový</t>
  </si>
  <si>
    <t>3+2+0</t>
  </si>
  <si>
    <t>747112014</t>
  </si>
  <si>
    <t>Montáž vypínač (polo)zapuštěný bezšroubové připojení 2 -dvoupólový</t>
  </si>
  <si>
    <t>0+1+0</t>
  </si>
  <si>
    <t>345355710</t>
  </si>
  <si>
    <t>spínač dvoupólový 10A 3553-02280 velkoplošný</t>
  </si>
  <si>
    <t>747112031</t>
  </si>
  <si>
    <t>Montáž zapuštěný přepínač nn 5-seriový bezšroubové připojení</t>
  </si>
  <si>
    <t>8+8+1</t>
  </si>
  <si>
    <t>345354040</t>
  </si>
  <si>
    <t>přístroj přepínače sériového 10A 3559-A05345 bezšroubový</t>
  </si>
  <si>
    <t>7+8+1</t>
  </si>
  <si>
    <t>345355730</t>
  </si>
  <si>
    <t>spínač řazení 5 10A Swing bílý</t>
  </si>
  <si>
    <t>1+0+0</t>
  </si>
  <si>
    <t>747112032</t>
  </si>
  <si>
    <t>Montáž přepínač (polo)zapuštěný bezšroubové připojení 6 -střídavý</t>
  </si>
  <si>
    <t>2+2+1</t>
  </si>
  <si>
    <t>345355530</t>
  </si>
  <si>
    <t>spínač řazení 6 10A Swing bílý</t>
  </si>
  <si>
    <t>345354150</t>
  </si>
  <si>
    <t>přístroj přepínače střídavého 10A TANGO 3558-A25342</t>
  </si>
  <si>
    <t>1+2+1</t>
  </si>
  <si>
    <t>747112033</t>
  </si>
  <si>
    <t>Montáž přepínač (polo)zapuštěný bezšroubové připojení 7 -křížový</t>
  </si>
  <si>
    <t>0+4+0</t>
  </si>
  <si>
    <t>345354090</t>
  </si>
  <si>
    <t>přístroj přepínače křížového 10A 3559-A07345 bezšroubový</t>
  </si>
  <si>
    <t>34536e65103</t>
  </si>
  <si>
    <t>kryt spínače jednoduchý (time/element) barva bílá/bílá</t>
  </si>
  <si>
    <t>Poznámka k položce: 3558E-A00651 03</t>
  </si>
  <si>
    <t>747112466</t>
  </si>
  <si>
    <t>Montáž přepínač (polo)zapuštěný šroubové připojení 6+6 -dvojitý střídavý</t>
  </si>
  <si>
    <t>4+12+8</t>
  </si>
  <si>
    <t>345354250</t>
  </si>
  <si>
    <t>přístroj přepínače dvojitého střídavého 10ATANGO 3558-A52340</t>
  </si>
  <si>
    <t>34536e65203</t>
  </si>
  <si>
    <t>kryt spínače dělený (time/element) barva bílá/bílá</t>
  </si>
  <si>
    <t>Poznámka k položce: 3558E-A00652 03</t>
  </si>
  <si>
    <t>747121110</t>
  </si>
  <si>
    <t>Montáž spínač tří/čtyřpólový nástěnný do 16 A prostředí obyčejné nebo vlhké</t>
  </si>
  <si>
    <t>Poznámka k souboru cen:, 1. Zapojení vodičů na svorky vestavných přístrojů se oceňuje cenami souboru cen 746 11-1 . Ukončení vodičů holých se zapojením.</t>
  </si>
  <si>
    <t>0+2+0</t>
  </si>
  <si>
    <t>345364623</t>
  </si>
  <si>
    <t>spínač stiskací 16A vestavný, řazení 3, se sign. doutnavkou, s krytem ELEMENT bílá/bílá</t>
  </si>
  <si>
    <t>Poznámka k položce: komplet spínač + kryt + rámeček</t>
  </si>
  <si>
    <t>345551015</t>
  </si>
  <si>
    <t>vývodka  s držákem kabelu  swing  3938G-A00034 B1</t>
  </si>
  <si>
    <t>747161240</t>
  </si>
  <si>
    <t>Montáž zásuvka (polo)zapuštěná šroubové připojení 2P+PE dvojí zapojení - průběžná</t>
  </si>
  <si>
    <t>34555e235713</t>
  </si>
  <si>
    <t>zásuvka 1násobná 16A (time/element) karmínová/bílá</t>
  </si>
  <si>
    <t>Poznámka k položce: zásuvka + kryt bez rámečku 5519E-A02357 13 zásuvka pro ledničku</t>
  </si>
  <si>
    <t>0+3+0</t>
  </si>
  <si>
    <t>34555e235703</t>
  </si>
  <si>
    <t>zásuvka 1násobná 16A (time/element) bílá/bílá</t>
  </si>
  <si>
    <t>Poznámka k položce: zásuvka + kryt bez rámečku 5519E-A02357 03</t>
  </si>
  <si>
    <t>48+38+24</t>
  </si>
  <si>
    <t>345551010</t>
  </si>
  <si>
    <t>zásuvka 1násobná 16A Swing bílý</t>
  </si>
  <si>
    <t>4+0+7</t>
  </si>
  <si>
    <t>34555e00703</t>
  </si>
  <si>
    <t>kryt pro adaptér pro profil 45 (time/element) bílá/bílá</t>
  </si>
  <si>
    <t>Poznámka k položce: kryt, bez rámečku, bez přístroje 5516E-A00070 03</t>
  </si>
  <si>
    <t>34555a00100</t>
  </si>
  <si>
    <t>adaptér pro profil 45 do designových řad</t>
  </si>
  <si>
    <t>Poznámka k položce: držák bez přístroje 5525U-A00100</t>
  </si>
  <si>
    <t>345551045x45r</t>
  </si>
  <si>
    <t>zásuvka 1násobná 230V/16A 45x45 s clonkami - červená, kódovaná, 5525N-C05359 R1, bez rámečku</t>
  </si>
  <si>
    <t>48+40+24-(13+15+5)</t>
  </si>
  <si>
    <t>345551045x45rsp</t>
  </si>
  <si>
    <t>zásuvka 1násobná 230V/16A 45x45 s clonkami - červená, kódovaná, s přepěťovou ochranou typu III</t>
  </si>
  <si>
    <t>13+15+5</t>
  </si>
  <si>
    <t>345551045x45b</t>
  </si>
  <si>
    <t>zásuvka 1násobná 230V/16A 45x45 s clonkami - bílá, 5525N-C02357 B, bez rámečku</t>
  </si>
  <si>
    <t>34555eC235703</t>
  </si>
  <si>
    <t>zásuvka 2násobná 16A s natočenou dutinkou, element, bílá/bílá</t>
  </si>
  <si>
    <t>Poznámka k položce: 5513E-C02357 03</t>
  </si>
  <si>
    <t>18+34+10</t>
  </si>
  <si>
    <t>34536e22203</t>
  </si>
  <si>
    <t>rámeček pro spínače a zásuvky ELEMENT 3901E-A00222 03 (bílá/bílá) čtyřnásobný (2x dvojnásobný)</t>
  </si>
  <si>
    <t>34536e11003</t>
  </si>
  <si>
    <t>rámeček pro spínače a zásuvky ELEMENT 3901E-A00110 03 (bílá/bílá) jednonásobný, vodorovný</t>
  </si>
  <si>
    <t>11+16+2</t>
  </si>
  <si>
    <t>34536e12003</t>
  </si>
  <si>
    <t>rámeček pro spínače a zásuvky ELEMENT 3901E-A00120 03 (bílá/bílá) dvojnásobný, vodorovný</t>
  </si>
  <si>
    <t>2+6+4</t>
  </si>
  <si>
    <t>34536e15003</t>
  </si>
  <si>
    <t>rámeček pro spínače a zásuvky ELEMENT 3901E-A00150 03 (bílá/bílá) pětinásobný, vodorovný</t>
  </si>
  <si>
    <t>24+19+9</t>
  </si>
  <si>
    <t>747231110</t>
  </si>
  <si>
    <t>Montáž jistič jednopólový nn do 25 A bez krytu</t>
  </si>
  <si>
    <t>35822-286517</t>
  </si>
  <si>
    <t>jistič 1pólový-charakteristika B, 4A, PL6-B4/1</t>
  </si>
  <si>
    <t>Poznámka k položce: obj. č. 286517</t>
  </si>
  <si>
    <t>1+1+0+0</t>
  </si>
  <si>
    <t>35822-286530</t>
  </si>
  <si>
    <t>jistič 1pólový-charakteristika C, 6A, PL6-C6/1</t>
  </si>
  <si>
    <t>Poznámka k položce: obj. č. 286530</t>
  </si>
  <si>
    <t>0+3+1+1</t>
  </si>
  <si>
    <t>35822-286533</t>
  </si>
  <si>
    <t>jistič 1pólový-charakteristika C, 16A, PL6-C16/1</t>
  </si>
  <si>
    <t>Poznámka k položce: obj. č. 286533</t>
  </si>
  <si>
    <t>0+13+9+4</t>
  </si>
  <si>
    <t>35822-286531</t>
  </si>
  <si>
    <t>jistič 1pólový-charakteristika C, 10A, PL6-C10/1</t>
  </si>
  <si>
    <t>Poznámka k položce: obj. č. 286531</t>
  </si>
  <si>
    <t>0+9+9+7</t>
  </si>
  <si>
    <t>35822-286519</t>
  </si>
  <si>
    <t>jistič 1pólový-charakteristika B, 10A, PL6-B10/1</t>
  </si>
  <si>
    <t>Poznámka k položce: obj. č. 286519</t>
  </si>
  <si>
    <t>0+0+3+4</t>
  </si>
  <si>
    <t>35822-286521</t>
  </si>
  <si>
    <t>jistič 1pólový-charakteristika B, 16A, PL -B16/1</t>
  </si>
  <si>
    <t>Poznámka k položce: obj. č. 286521</t>
  </si>
  <si>
    <t>0+12+14+6</t>
  </si>
  <si>
    <t>35822-286534</t>
  </si>
  <si>
    <t>jistič 1pólový-charakteristika C, 20A, PL6-C20/1</t>
  </si>
  <si>
    <t>Poznámka k položce: obj. č. 286534</t>
  </si>
  <si>
    <t>0+1+0+0</t>
  </si>
  <si>
    <t>35822-286535</t>
  </si>
  <si>
    <t>jistič 1pólový-charakteristika C, 25A, PL6-C25/1</t>
  </si>
  <si>
    <t>Poznámka k položce: obj. č. 286535</t>
  </si>
  <si>
    <t>9+0+0+0</t>
  </si>
  <si>
    <t>35822-248345</t>
  </si>
  <si>
    <t>přepínač (I-0-II) 1pólový, 1 modulový, 16A, Z-S/WM</t>
  </si>
  <si>
    <t>Poznámka k položce: obj. č. 248345</t>
  </si>
  <si>
    <t>747233110</t>
  </si>
  <si>
    <t>Montáž jistič třípólový nn do 25 A bez krytu</t>
  </si>
  <si>
    <t>35822-286605</t>
  </si>
  <si>
    <t>jistič 3pólový-charakteristika C, 40A, PL6-C40/3</t>
  </si>
  <si>
    <t>Poznámka k položce: obj. č. 286605</t>
  </si>
  <si>
    <t>0+2+0+0</t>
  </si>
  <si>
    <t>35822-286604</t>
  </si>
  <si>
    <t>jistič 3pólový-charakteristika C, 32A, PL6-C32/3</t>
  </si>
  <si>
    <t>Poznámka k položce: obj. č. 286604</t>
  </si>
  <si>
    <t>0+4+0+0</t>
  </si>
  <si>
    <t>35822-286603</t>
  </si>
  <si>
    <t>jistič 3pólový-charakteristika C, 25A, PL6-C25/3</t>
  </si>
  <si>
    <t>Poznámka k položce: obj. č. 286603</t>
  </si>
  <si>
    <t>35822-286601</t>
  </si>
  <si>
    <t>jistič 3pólový-charakteristika C, 16A, PL6-C16/3</t>
  </si>
  <si>
    <t>Poznámka k položce: obj. č. 286601</t>
  </si>
  <si>
    <t>35822-286589</t>
  </si>
  <si>
    <t>jistič 3pólový-charakteristika B, 16A, PL6-B16/3</t>
  </si>
  <si>
    <t>Poznámka k položce: obj. č. 286589</t>
  </si>
  <si>
    <t>0+0+2+0</t>
  </si>
  <si>
    <t>35822-276284</t>
  </si>
  <si>
    <t>vypínač 3pólový, 3 modulový, 100A, IS-100/3</t>
  </si>
  <si>
    <t>Poznámka k položce: obj. č. 276284</t>
  </si>
  <si>
    <t>35822-276272</t>
  </si>
  <si>
    <t>vypínač 3pólový, 3 modulový, 40A, IS-40/3</t>
  </si>
  <si>
    <t>Poznámka k položce: obj. č. 276272</t>
  </si>
  <si>
    <t>0+0+1+1</t>
  </si>
  <si>
    <t>747233210</t>
  </si>
  <si>
    <t>Montáž jistič třípólový nn do 63 A bez krytu</t>
  </si>
  <si>
    <t>35822-248030</t>
  </si>
  <si>
    <t>jistič 3pólový-charakteristika B, 80A, PLHT-B80/3</t>
  </si>
  <si>
    <t>Poznámka k položce: obj. č. 248030</t>
  </si>
  <si>
    <t>1+0+0+0</t>
  </si>
  <si>
    <t>35822-248028</t>
  </si>
  <si>
    <t>jistič 3pólový-charakteristika B, 50A, PLHT-B50/3</t>
  </si>
  <si>
    <t>Poznámka k položce: obj. č. 248028</t>
  </si>
  <si>
    <t>35822-271064</t>
  </si>
  <si>
    <t>hřebenová propojovací lišta, vidlice do šroubu, 16mm2 / 80A, 3pólová, 3 moduly, délka 1m</t>
  </si>
  <si>
    <t>Poznámka k položce: obj.č. 271064</t>
  </si>
  <si>
    <t>0,5+2+1,5+1</t>
  </si>
  <si>
    <t>74723r001</t>
  </si>
  <si>
    <t>rozmístění a osazení přístrojů v rozváděči, propojení pomocí hřebenů a vodičů,</t>
  </si>
  <si>
    <t>6+15+10+8</t>
  </si>
  <si>
    <t>74723r002</t>
  </si>
  <si>
    <t>odizolování kabeů, popis kabelů, popis vodičů pomocí návleček, připojení vodičů do svorek přístrojů, PE, N. V ceně je i dodávka návleček, použití popisovacího stroje.</t>
  </si>
  <si>
    <t>6+10+8+6</t>
  </si>
  <si>
    <t>747240111</t>
  </si>
  <si>
    <t>Montáž proudových chráničů dvoupólových nn do 25 A bez krytu</t>
  </si>
  <si>
    <t>35889-286429</t>
  </si>
  <si>
    <t>chránič proudový 2pólový, s nadproudovou ochranou, charakt. B, 10A, 30 mA, PFL6-10/1N/B/003</t>
  </si>
  <si>
    <t>Poznámka k položce: obj.č.286429</t>
  </si>
  <si>
    <t>35889-286492</t>
  </si>
  <si>
    <t>chránič proudový 2pólový, 25A, 30 mA, PF6-25/2/003</t>
  </si>
  <si>
    <t>Poznámka k položce: obj.č.286492</t>
  </si>
  <si>
    <t>747241011</t>
  </si>
  <si>
    <t>Montáž proudových chráničů čtyřpólových nn do 25 A bez krytu</t>
  </si>
  <si>
    <t>35889-286508</t>
  </si>
  <si>
    <t>chránič proudový 4pólový, 30 mA,  PF6-40/4/003</t>
  </si>
  <si>
    <t>Poznámka k položce: obj.č. 286508</t>
  </si>
  <si>
    <t>0+3+2+1</t>
  </si>
  <si>
    <t>747251101</t>
  </si>
  <si>
    <t>Montáž svodiče bleskových proudů nn 1.stupeň jednopólových impulzní proud do 35 kA</t>
  </si>
  <si>
    <t>35889r011</t>
  </si>
  <si>
    <t>svodič bleskových proudů pro telefonní linku s jiskřištěm a varistorem  BXT ML4 BD 180</t>
  </si>
  <si>
    <t>Poznámka k položce: obj.č. 920347</t>
  </si>
  <si>
    <t>747251102</t>
  </si>
  <si>
    <t>Montáž svodiče bleskových proudů nn 1.stupeň jednopólových impulzní proud do 100 kA</t>
  </si>
  <si>
    <t>35889d951300</t>
  </si>
  <si>
    <t>svodič bleskových proudů s jiskřištěm Radax-flow,  DV-M TNC 255</t>
  </si>
  <si>
    <t>Poznámka k položce: obj.č. 951300</t>
  </si>
  <si>
    <t>747251122</t>
  </si>
  <si>
    <t>Montáž svodiče přepětí nn 2.stupeň jednopólových dvoudílných s modulem</t>
  </si>
  <si>
    <t>0+0+4+4</t>
  </si>
  <si>
    <t>35889-952400</t>
  </si>
  <si>
    <t>svodič přepětí Typ2 s výměnnými moduly, 4pólový, 4 modulový, 20 kA(8/20), DG-M 275 TNS</t>
  </si>
  <si>
    <t>Poznámka k položce: obj.č. 952400</t>
  </si>
  <si>
    <t>747312102</t>
  </si>
  <si>
    <t>Montáž stykačů střídavých vestavných jednopólových do 25 A</t>
  </si>
  <si>
    <t>35821-265168</t>
  </si>
  <si>
    <t>stykač vzduchový 2pólový,  modulový, cívka 230Vac, 2zap, 20A / 250Vac, Z-R230/SS</t>
  </si>
  <si>
    <t>Poznámka k položce: obj.č.265168</t>
  </si>
  <si>
    <t>35821-111453</t>
  </si>
  <si>
    <t>Soumrakový spínač  se spínacími hodinami , DS-TD/1W</t>
  </si>
  <si>
    <t>Poznámka k položce: obj.č.111453</t>
  </si>
  <si>
    <t>747312124</t>
  </si>
  <si>
    <t>Montáž stykač střídavý vestavný třípólový do 63 A</t>
  </si>
  <si>
    <t>35821-248856</t>
  </si>
  <si>
    <t>stykač vzduchový 4pólový,  3-modulový, cívka 230Vac, 4zap, 63A / 250Vac, Z-SCH230/63-40</t>
  </si>
  <si>
    <t>Poznámka k položce: obj.č.248856</t>
  </si>
  <si>
    <t>747531510</t>
  </si>
  <si>
    <t>Montáž elektroměru jednofázového bez zapojení vodičů</t>
  </si>
  <si>
    <t>10.862.972</t>
  </si>
  <si>
    <t>Elektroměr EME1P32MID cejchovaný 1f</t>
  </si>
  <si>
    <t>747531520</t>
  </si>
  <si>
    <t>Montáž elektroměru třífázového bez zapojení vodičů</t>
  </si>
  <si>
    <t>e999201867</t>
  </si>
  <si>
    <t>elektroměr na DIN, 1 sazba, do 65A,  KWZ44B1</t>
  </si>
  <si>
    <t>Poznámka k položce: obj.č. 999201867</t>
  </si>
  <si>
    <t>748123115</t>
  </si>
  <si>
    <t>Montáž svítidlo LED bytové přisazené nástěnné bez čidla</t>
  </si>
  <si>
    <t>35051m73359</t>
  </si>
  <si>
    <t>svítidlo přisazené stropní BRS3KOPC375V2/ND - LED 28 W, 4000K,  kryt opál PC</t>
  </si>
  <si>
    <t>Poznámka k položce: ean 8595073733594 projekt = typ C</t>
  </si>
  <si>
    <t>4+4+4</t>
  </si>
  <si>
    <t>35051m73359NZ</t>
  </si>
  <si>
    <t>svítidlo přisazené stropní BRS3KOPC375V2/NDNZ - LED 28 W, 4000K,  kryt opál PC, nouzový zdroj 1h</t>
  </si>
  <si>
    <t>Poznámka k položce:  projekt = typ CN</t>
  </si>
  <si>
    <t>7+7+5</t>
  </si>
  <si>
    <t>35051m72003</t>
  </si>
  <si>
    <t>svítidlo přisazené stropní BRS3KOPC300V1/ND - LED 15 W, 3000K,  kryt opál PC</t>
  </si>
  <si>
    <t>Poznámka k položce: EAN 8595073720037</t>
  </si>
  <si>
    <t>3+4+0</t>
  </si>
  <si>
    <t>34821f23104</t>
  </si>
  <si>
    <t>svítidlo venkovní přisazené IP65, LED 20W, MELISSA MINI C LED 20W</t>
  </si>
  <si>
    <t>1+1+1</t>
  </si>
  <si>
    <t>748123126</t>
  </si>
  <si>
    <t>Montáž svítidlo LED bytové přisazené stropní s čidlem</t>
  </si>
  <si>
    <t>35051m72004</t>
  </si>
  <si>
    <t>svítidlo přisazené stropní BRS3KOPC300V1/NDSM - LED 15 W, 3000K,  kryt opál PC, mikrovlnný senzor</t>
  </si>
  <si>
    <t>Poznámka k položce: EAN 8595073720044</t>
  </si>
  <si>
    <t>2+2+0</t>
  </si>
  <si>
    <t>35051m79287</t>
  </si>
  <si>
    <t>svítidlo přisazené stropní BRS3KOPC375V2/NDSM - LED 28 W, 4000K,  kryt opál PC, radar</t>
  </si>
  <si>
    <t>Poznámka k položce: ean 8595073792874 projekt = typ Cs</t>
  </si>
  <si>
    <t>6+3+3</t>
  </si>
  <si>
    <t>748123129</t>
  </si>
  <si>
    <t>Montáž svítidlo LED bytové přisazené stropní panelové do 0,36 m2</t>
  </si>
  <si>
    <t>34821m70492</t>
  </si>
  <si>
    <t>svítidlo závěsné LED, 56W, 4000K,  HL1MKO/1050ND</t>
  </si>
  <si>
    <t>Poznámka k položce: ean 8595073704921 v projektu = typ G</t>
  </si>
  <si>
    <t>0+0+6</t>
  </si>
  <si>
    <t>34821m79757</t>
  </si>
  <si>
    <t>svítidlo LED, 58W, 4000K,  G1RMKN4V1/1050ND</t>
  </si>
  <si>
    <t>Poznámka k položce: ean 8595073797572 v projektu = typ E</t>
  </si>
  <si>
    <t>22+8+0</t>
  </si>
  <si>
    <t>34821m79757NZ</t>
  </si>
  <si>
    <t>svítidlo LED, 58W, 4000K, nouzový zdroj 1h, G1RMKN4V1/1050NDNZ</t>
  </si>
  <si>
    <t>Poznámka k položce:  v projektu = typ EN</t>
  </si>
  <si>
    <t>4+2+0</t>
  </si>
  <si>
    <t>34821m71005</t>
  </si>
  <si>
    <t>svítidlo LED, 36W, 4000K, G1RMKN4V1/700ND</t>
  </si>
  <si>
    <t>Poznámka k položce: ean 8595073710052 v projektu = typ B</t>
  </si>
  <si>
    <t>1+3+0</t>
  </si>
  <si>
    <t>34821m71005NZ</t>
  </si>
  <si>
    <t>svítidlo LED, 36W, 4000K, nouzový zdroj 1h, G1RMKN4V1/700NDNZ</t>
  </si>
  <si>
    <t>Poznámka k položce:  v projektu = typ BN</t>
  </si>
  <si>
    <t>34821m79600</t>
  </si>
  <si>
    <t>svítidlo LED, 58W, 4000K, G1RLKN4V1/1050ND</t>
  </si>
  <si>
    <t>Poznámka k položce: ean 8595073796001 v projektu = typ A</t>
  </si>
  <si>
    <t>5+6+16</t>
  </si>
  <si>
    <t>34821m79600NZ</t>
  </si>
  <si>
    <t>svítidlo LED, 58W, 4000K, nouzový zdroj 1h, G1RLKN4V1/1050NDNZ</t>
  </si>
  <si>
    <t>Poznámka k položce: v projektu = typ AN</t>
  </si>
  <si>
    <t>1+2+7</t>
  </si>
  <si>
    <t>34821m71006</t>
  </si>
  <si>
    <t>svítidlo LED, 75W, 4000K,  G1RLKN4V1/1400ND</t>
  </si>
  <si>
    <t>Poznámka k položce: ean 8595073710069 v projektu = typ D</t>
  </si>
  <si>
    <t>12+2+0</t>
  </si>
  <si>
    <t>34821m71006NZ</t>
  </si>
  <si>
    <t>svítidlo LED, 75W, 4000K, nouzový zdroj 1h, G1RLKN4V1/1400NDNZ</t>
  </si>
  <si>
    <t>Poznámka k položce:  v projektu = typ DN</t>
  </si>
  <si>
    <t>5+0+0</t>
  </si>
  <si>
    <t>34821m7153x</t>
  </si>
  <si>
    <t>svítidlo LED, 58W, 3000K, G2SSKN3V1/1050ND</t>
  </si>
  <si>
    <t>Poznámka k položce:  v projektu = typ F</t>
  </si>
  <si>
    <t>0+26+0</t>
  </si>
  <si>
    <t>34821m7153xNZ</t>
  </si>
  <si>
    <t>svítidlo LED, 58W, 3000K, nouzový zdroj 1h, G2SSKN3V1/1050NDNZ</t>
  </si>
  <si>
    <t>Poznámka k položce:  v projektu = typ FN</t>
  </si>
  <si>
    <t>210290811R02</t>
  </si>
  <si>
    <t>Připojení spotřebiče</t>
  </si>
  <si>
    <t>3+4+2</t>
  </si>
  <si>
    <t>554310610</t>
  </si>
  <si>
    <t>osušovač rukou elektrický SLO 01L šedý kryt</t>
  </si>
  <si>
    <t>1+1+0</t>
  </si>
  <si>
    <t>220281303R2</t>
  </si>
  <si>
    <t>Montáž kabelu datového kabelu v trubce / v podhledu</t>
  </si>
  <si>
    <t>Poznámka k položce: kabely vedeny ve stěnách v trubce, nad podhledy vyvázané do svazků, svazky zavěšené na příchytkách ze stropu</t>
  </si>
  <si>
    <t>10.549.291</t>
  </si>
  <si>
    <t>PŘÍCHYTKA TYP OMEGA 5263 AL XX</t>
  </si>
  <si>
    <t>100+200+60</t>
  </si>
  <si>
    <t>341210r01</t>
  </si>
  <si>
    <t>kabel sdělovací s Cu jádrem 4x2x0,5 mm, UTP cat 5e</t>
  </si>
  <si>
    <t>1,05*2*(1100+900+600)</t>
  </si>
  <si>
    <t>341261660</t>
  </si>
  <si>
    <t>kabel sdělovací Cu TCEPKPFLE 1x4x0,8 č.výrobku 1328001</t>
  </si>
  <si>
    <t>Poznámka k položce: kabel pro indukční smyčky ve stěnách/podlaze</t>
  </si>
  <si>
    <t>15+14</t>
  </si>
  <si>
    <t>341210560</t>
  </si>
  <si>
    <t>kabel sdělovací s Cu jádrem SYKFY 10x2x0,5 mm S</t>
  </si>
  <si>
    <t>Poznámka k položce: přívod telefonních linek do serverovny / ústředny</t>
  </si>
  <si>
    <t>220301201</t>
  </si>
  <si>
    <t>Montáž zásuvka telefonní 4-pólové pod omítku</t>
  </si>
  <si>
    <t>48+40+24</t>
  </si>
  <si>
    <t>374512445x22</t>
  </si>
  <si>
    <t>zásuvka data , modul 45x22,5, bílá, 136811-1 + modular jack RJ45 - cat 5e.</t>
  </si>
  <si>
    <t>220320233</t>
  </si>
  <si>
    <t>Montáž tlačítko koupelnové na zeď se šňůrou</t>
  </si>
  <si>
    <t>220320301</t>
  </si>
  <si>
    <t>Montáž hovorové soupravy</t>
  </si>
  <si>
    <t>is01</t>
  </si>
  <si>
    <t>zesilovač indukční smyčky + mikrofon</t>
  </si>
  <si>
    <t>220320307</t>
  </si>
  <si>
    <t>Montáž hlasitého vrátného</t>
  </si>
  <si>
    <t>220330172</t>
  </si>
  <si>
    <t>Montáž majáku na budovu</t>
  </si>
  <si>
    <t>aom01</t>
  </si>
  <si>
    <t>akustický orietnační maják s dálkovým ovládáním</t>
  </si>
  <si>
    <t>220490049</t>
  </si>
  <si>
    <t>Montáž rozvodů a  zařízení domácího telefonu - kompletní instalace a oživení (vstup / podatelna)</t>
  </si>
  <si>
    <t>Poznámka k položce: od 2 vstupů pro vozíčkáře do podatelny komunikátor na WC komunikátor ve výtahu</t>
  </si>
  <si>
    <t>dt01</t>
  </si>
  <si>
    <t>systém domácího telefonu - dodávka</t>
  </si>
  <si>
    <t>460010024</t>
  </si>
  <si>
    <t>Vytyčení trasy vedení kabelového podzemního v zastavěném prostoru</t>
  </si>
  <si>
    <t>km</t>
  </si>
  <si>
    <t>Poznámka k souboru cen:, 1. V cenách jsou zahrnuty i náklady na: a) pochůzky projektovanou tratí b) vyznačení budoucí trasy c) rozmístění, očíslování a označení opěrných bodů, d) označení překážek a míst pro kabelové prostupy a podchodové štoly ; Poznámka k položce: v chodníku podél objektu</t>
  </si>
  <si>
    <t>460010025</t>
  </si>
  <si>
    <t>Vytyčení trasy inženýrských sítí v zastavěném prostoru</t>
  </si>
  <si>
    <t>460030033</t>
  </si>
  <si>
    <t>Rozebrání dlažeb ručně z kostek drobných do písku spáry nezalité</t>
  </si>
  <si>
    <t>Poznámka k souboru cen:, 1. V cenách -0001 až -0007 nejsou zahrnuty náklady na odstranění kamenů, kořenů a ostatních nevhodných přimísenin, tyto práce se oceňují individuálně. 2. U cen -0021 až -0025 se u středně hustého porostu uvažuje hustota do 3 ks/m2, u hustého porostu přes 3 ks/m2. 3. U ceny -0092 se počítá první vytržený obrubník trojnásobnou délkou. ; Poznámka k položce: pro umístění zemnících tyčí pod chodníkem</t>
  </si>
  <si>
    <t>3*0,5*0,5</t>
  </si>
  <si>
    <t>460030143</t>
  </si>
  <si>
    <t>Odstranění podkladu nebo krytu komunikace z kameniva těženého tloušťky do 30 cm</t>
  </si>
  <si>
    <t>460070753</t>
  </si>
  <si>
    <t>Hloubení nezapažených jam pro ostatní konstrukce ručně v hornině tř 3</t>
  </si>
  <si>
    <t>Poznámka k souboru cen:, 1. Ceny hloubení jam ručně v hornině třídy 6 a 7 jsou stanoveny za použití pneumatického kladiva. ; Poznámka k položce: pro umístění zemnících tyčí pod chodníkem</t>
  </si>
  <si>
    <t>3*0,5*0,5*0,5</t>
  </si>
  <si>
    <t>460270181</t>
  </si>
  <si>
    <t>Zazdění skříní nn bez koncového dílu hloubky do 30 cm, výšky 105 cm a šířky do 75 cm</t>
  </si>
  <si>
    <t>Poznámka k souboru cen:, 1. V cenách -0111 až -0146 a -0151 až -0206 nejsou obsaženy náklady na osazení skříně, tyto se oceňují cenami části A 19 Rozvaděče, rozvodné skříně, desky, svorkovnice – montáž katalogu 21 M.</t>
  </si>
  <si>
    <t>460650035</t>
  </si>
  <si>
    <t>Zřízení podkladní vrstvy vozovky a chodníku ze sypaniny se zhutněním tloušťky do 30 cm</t>
  </si>
  <si>
    <t>Poznámka k souboru cen:, 1. V cenách -0031 až -0035 nejsou započteny náklady na získání sypaniny a její přemístění k místu zabudování. 2. V ceně -0141 nejsou započteny náklady na dodání silničních panelů. Tato dodávka se oceňuje ve specifikaci. 3. V cenách -0151 až -0153 nejsou započteny náklady na dodávku kostek. Tato dodávka se oceňuje ve specifikaci. 4. V cenách -0161 až -0162 nejsou započteny náklady na dodávku dlaždic. Tato dodávka se oceňuje ve specifikaci. 5. V cenách -0901 až -0932 nejsou započteny náklady na dodávku kameniva, kostek a dlaždic.Tato dodávka se oceňuje ve specifikaci ; Poznámka k položce: po umístění zemnících tyčí pod chodníkem</t>
  </si>
  <si>
    <t>460650152</t>
  </si>
  <si>
    <t>Kladení dlažby z kostek kamenných drobných do lože z kameniva těženého</t>
  </si>
  <si>
    <t>460680401</t>
  </si>
  <si>
    <t>Vysekání kapes a výklenků ve zdivu z lehkých betonů, dutých cihel a tvárnic pro krabice 7x7x5 cm</t>
  </si>
  <si>
    <t>Poznámka k souboru cen:, 1. V cenách -0011 až -0013 nejsou započteny náklady na dodávku tvárnic. Tato dodávka se oceňuje ve specifikaci.</t>
  </si>
  <si>
    <t>0+0+90</t>
  </si>
  <si>
    <t>460680411</t>
  </si>
  <si>
    <t>Vysekání kapes a výklenků ve zdivu betonovém pro krabice 7x7x5 cm</t>
  </si>
  <si>
    <t>161+165+5</t>
  </si>
  <si>
    <t>460680485</t>
  </si>
  <si>
    <t>Vysekání kapes a výklenků ve zdivu cihelném pro elinstalační zařízení plochy přes 0,25 m2</t>
  </si>
  <si>
    <t>460680502</t>
  </si>
  <si>
    <t>Vysekání rýh pro montáž trubek a kabelů ve zdivu betonovém hloubky do 3 cm a šířky do 5 cm</t>
  </si>
  <si>
    <t>(72*3,2)+(80*3,4)+(10*3)+5+23</t>
  </si>
  <si>
    <t>460710032</t>
  </si>
  <si>
    <t>Vyplnění a omítnutí rýh ve stěnách hloubky do 3 cm a šířky do 5 cm</t>
  </si>
  <si>
    <t>161013.5.431 - Elektroinstalace obj. 413</t>
  </si>
  <si>
    <t>21-M - Elektromontáže</t>
  </si>
  <si>
    <t>22-M - Montáže oznam. a zabezp. zařízení</t>
  </si>
  <si>
    <t>46-M - Zemní práce při extr.mont.pracích</t>
  </si>
  <si>
    <t>740 - Elektromontáže - zkoušky a revize</t>
  </si>
  <si>
    <t>742 - Elektromontáže - rozvodný systém</t>
  </si>
  <si>
    <t>743 - Elektromontáže - hrubá montáž</t>
  </si>
  <si>
    <t>744 - Elektromontáže - rozvody vodičů měděných</t>
  </si>
  <si>
    <t>747 - Elektromontáže - kompletace rozvodů</t>
  </si>
  <si>
    <t>748 - Elektromontáže - osvětlovací zařízení a svítidla</t>
  </si>
  <si>
    <t>290655007</t>
  </si>
  <si>
    <t>3+2+3</t>
  </si>
  <si>
    <t>432719580</t>
  </si>
  <si>
    <t>1+1+2</t>
  </si>
  <si>
    <t>220260053R1</t>
  </si>
  <si>
    <t>Montáž nástěnné skříně</t>
  </si>
  <si>
    <t>-1862725466</t>
  </si>
  <si>
    <t>10.052.358</t>
  </si>
  <si>
    <t>Skříň NWE-5A18/GL/ZS</t>
  </si>
  <si>
    <t>1045092042</t>
  </si>
  <si>
    <t>10.679.643</t>
  </si>
  <si>
    <t>Patch panel 19" 24xRJ45 Cat5e UTP 1U SOL</t>
  </si>
  <si>
    <t>-1258470308</t>
  </si>
  <si>
    <t>1265993281</t>
  </si>
  <si>
    <t>-542693872</t>
  </si>
  <si>
    <t>0+50+20</t>
  </si>
  <si>
    <t>-1115105951</t>
  </si>
  <si>
    <t>1,05*2*(150+250+80)</t>
  </si>
  <si>
    <t>1409268159</t>
  </si>
  <si>
    <t>-63024487</t>
  </si>
  <si>
    <t>8+22+6</t>
  </si>
  <si>
    <t>113246184</t>
  </si>
  <si>
    <t>461360930</t>
  </si>
  <si>
    <t>271486964</t>
  </si>
  <si>
    <t>2*0,5*0,5</t>
  </si>
  <si>
    <t>-546508358</t>
  </si>
  <si>
    <t>539151631</t>
  </si>
  <si>
    <t>2*0,5*0,5*0,5</t>
  </si>
  <si>
    <t>676477830</t>
  </si>
  <si>
    <t>1824445496</t>
  </si>
  <si>
    <t>-1511650563</t>
  </si>
  <si>
    <t>-327265278</t>
  </si>
  <si>
    <t>0+0+24</t>
  </si>
  <si>
    <t>-626523865</t>
  </si>
  <si>
    <t>46+77+10</t>
  </si>
  <si>
    <t>1840352258</t>
  </si>
  <si>
    <t>1961224927</t>
  </si>
  <si>
    <t>150+130+20</t>
  </si>
  <si>
    <t>731242982</t>
  </si>
  <si>
    <t>1645612048</t>
  </si>
  <si>
    <t>677658557</t>
  </si>
  <si>
    <t>116192811</t>
  </si>
  <si>
    <t>605793994</t>
  </si>
  <si>
    <t>-592892297</t>
  </si>
  <si>
    <t>357re431</t>
  </si>
  <si>
    <t>materiál skříně rozváděče 700x900x250</t>
  </si>
  <si>
    <t>1849192995</t>
  </si>
  <si>
    <t>Poznámka k položce: rozmístění dle výkresu RE431/2 rozváděč RE431+R431.1</t>
  </si>
  <si>
    <t>742111200-D</t>
  </si>
  <si>
    <t>Demontáž rozvodnice oceloplechová nebo plastová běžná do 50 kg</t>
  </si>
  <si>
    <t>-1060251373</t>
  </si>
  <si>
    <t>-1429321700</t>
  </si>
  <si>
    <t>-1521750201</t>
  </si>
  <si>
    <t>322434737</t>
  </si>
  <si>
    <t>1.05*(40+(9*3,2)+(3*3))</t>
  </si>
  <si>
    <t>874455664</t>
  </si>
  <si>
    <t>-1534582852</t>
  </si>
  <si>
    <t>46+77+34</t>
  </si>
  <si>
    <t>-565610725</t>
  </si>
  <si>
    <t>588885274</t>
  </si>
  <si>
    <t>1125647059</t>
  </si>
  <si>
    <t>1612547594</t>
  </si>
  <si>
    <t>80/7,4</t>
  </si>
  <si>
    <t>-1530414880</t>
  </si>
  <si>
    <t>-1034007412</t>
  </si>
  <si>
    <t>-1585013619</t>
  </si>
  <si>
    <t>721820159</t>
  </si>
  <si>
    <t>2*3</t>
  </si>
  <si>
    <t>630300758</t>
  </si>
  <si>
    <t>1767617920</t>
  </si>
  <si>
    <t>1669959468</t>
  </si>
  <si>
    <t>889050374</t>
  </si>
  <si>
    <t>-110102037</t>
  </si>
  <si>
    <t>-278155741</t>
  </si>
  <si>
    <t>-1580411324</t>
  </si>
  <si>
    <t>152118409</t>
  </si>
  <si>
    <t>1721922609</t>
  </si>
  <si>
    <t>1185074033</t>
  </si>
  <si>
    <t>1.05*(240+200+160)</t>
  </si>
  <si>
    <t>1045278254</t>
  </si>
  <si>
    <t>1214357718</t>
  </si>
  <si>
    <t>1.05*(26+50+18)</t>
  </si>
  <si>
    <t>-1444867523</t>
  </si>
  <si>
    <t>1,05*(200+350+150)</t>
  </si>
  <si>
    <t>1895679338</t>
  </si>
  <si>
    <t>1.05*(25+0+0)</t>
  </si>
  <si>
    <t>1372633767</t>
  </si>
  <si>
    <t>472195412</t>
  </si>
  <si>
    <t>341110760</t>
  </si>
  <si>
    <t>kabel silový s Cu jádrem CYKY 4x10 mm2</t>
  </si>
  <si>
    <t>-415881029</t>
  </si>
  <si>
    <t>-1451375195</t>
  </si>
  <si>
    <t>-1262762933</t>
  </si>
  <si>
    <t>7+3+5</t>
  </si>
  <si>
    <t>-1789302822</t>
  </si>
  <si>
    <t>6+1+3</t>
  </si>
  <si>
    <t>264125831</t>
  </si>
  <si>
    <t>1+2+2</t>
  </si>
  <si>
    <t>-25999331</t>
  </si>
  <si>
    <t>3+4+1</t>
  </si>
  <si>
    <t>-1975344304</t>
  </si>
  <si>
    <t>2+4+1</t>
  </si>
  <si>
    <t>-1003343676</t>
  </si>
  <si>
    <t>165319489</t>
  </si>
  <si>
    <t>-1684570197</t>
  </si>
  <si>
    <t>-651110035</t>
  </si>
  <si>
    <t>2029350765</t>
  </si>
  <si>
    <t>1614812361</t>
  </si>
  <si>
    <t>-818193785</t>
  </si>
  <si>
    <t>833111147</t>
  </si>
  <si>
    <t>1499046399</t>
  </si>
  <si>
    <t>204205304</t>
  </si>
  <si>
    <t>-1598468545</t>
  </si>
  <si>
    <t>9+18+6</t>
  </si>
  <si>
    <t>754346785</t>
  </si>
  <si>
    <t>0+0+3</t>
  </si>
  <si>
    <t>1173546818</t>
  </si>
  <si>
    <t>8+20+6</t>
  </si>
  <si>
    <t>1680221786</t>
  </si>
  <si>
    <t>-1643160120</t>
  </si>
  <si>
    <t>8+20+6-(2+5+1)</t>
  </si>
  <si>
    <t>1272544234</t>
  </si>
  <si>
    <t>2+5+1</t>
  </si>
  <si>
    <t>1453992023</t>
  </si>
  <si>
    <t>11+10+8</t>
  </si>
  <si>
    <t>-1908249099</t>
  </si>
  <si>
    <t>7+8+3</t>
  </si>
  <si>
    <t>927819278</t>
  </si>
  <si>
    <t>-1370759169</t>
  </si>
  <si>
    <t>4+11+3</t>
  </si>
  <si>
    <t>-55435590</t>
  </si>
  <si>
    <t>-565278509</t>
  </si>
  <si>
    <t>-1164155030</t>
  </si>
  <si>
    <t>3+6+3</t>
  </si>
  <si>
    <t>1426678282</t>
  </si>
  <si>
    <t>1410923696</t>
  </si>
  <si>
    <t>1053002672</t>
  </si>
  <si>
    <t>9+6+6</t>
  </si>
  <si>
    <t>-631493876</t>
  </si>
  <si>
    <t>35822-263393</t>
  </si>
  <si>
    <t>jistič 3pólový-charakteristika B, 40A, svorky 25 mm2, hřeben nahoře i dole, Ik"=10kA barevná páčka</t>
  </si>
  <si>
    <t>1861125585</t>
  </si>
  <si>
    <t>Poznámka k položce: obj. č. 263393</t>
  </si>
  <si>
    <t>2080564732</t>
  </si>
  <si>
    <t>-1285183190</t>
  </si>
  <si>
    <t>0+1+1</t>
  </si>
  <si>
    <t>-1029980778</t>
  </si>
  <si>
    <t>-538560112</t>
  </si>
  <si>
    <t>6+8+6</t>
  </si>
  <si>
    <t>-943146490</t>
  </si>
  <si>
    <t>4+6+4</t>
  </si>
  <si>
    <t>-817570473</t>
  </si>
  <si>
    <t>35889-286467</t>
  </si>
  <si>
    <t>chránič proudový 2pólový, s nadproudovou ochranou, charakt. C, 16A, 30 mA, PFL6-16/1N/C/003</t>
  </si>
  <si>
    <t>-321094604</t>
  </si>
  <si>
    <t>Poznámka k položce: obj.č.286467</t>
  </si>
  <si>
    <t>-494114912</t>
  </si>
  <si>
    <t>-1244995715</t>
  </si>
  <si>
    <t>1071564292</t>
  </si>
  <si>
    <t>604163711</t>
  </si>
  <si>
    <t>2066355028</t>
  </si>
  <si>
    <t>1606951749</t>
  </si>
  <si>
    <t>83341067</t>
  </si>
  <si>
    <t>63878081</t>
  </si>
  <si>
    <t>3+3+1</t>
  </si>
  <si>
    <t>-1739102180</t>
  </si>
  <si>
    <t>3+4+4</t>
  </si>
  <si>
    <t>1682949193</t>
  </si>
  <si>
    <t>4+2+4</t>
  </si>
  <si>
    <t>-576724031</t>
  </si>
  <si>
    <t>2+0+0</t>
  </si>
  <si>
    <t>-1257483488</t>
  </si>
  <si>
    <t>26600593</t>
  </si>
  <si>
    <t>3+1+3</t>
  </si>
  <si>
    <t>191661946</t>
  </si>
  <si>
    <t>2+1+2</t>
  </si>
  <si>
    <t>-1460426117</t>
  </si>
  <si>
    <t>1643761454</t>
  </si>
  <si>
    <t>0+10+0</t>
  </si>
  <si>
    <t>728041980</t>
  </si>
  <si>
    <t>351203620</t>
  </si>
  <si>
    <t>6+3+5</t>
  </si>
  <si>
    <t>829264615</t>
  </si>
  <si>
    <t>-2143822636</t>
  </si>
  <si>
    <t>3+1+0</t>
  </si>
  <si>
    <t>-1445555949</t>
  </si>
  <si>
    <t>1894094661</t>
  </si>
  <si>
    <t>-1495096964</t>
  </si>
  <si>
    <t>161013.5.out - Elektroinstalace - venkovní úpravy</t>
  </si>
  <si>
    <t>740991100</t>
  </si>
  <si>
    <t>Celková prohlídka elektrického rozvodu a zařízení do 100 000,- Kč</t>
  </si>
  <si>
    <t>345713500</t>
  </si>
  <si>
    <t>trubka elektroinstalační ohebná Kopoflex, HDPE+LDPE KF 09040</t>
  </si>
  <si>
    <t>Poznámka k položce: EAN 8595057698147</t>
  </si>
  <si>
    <t>743112117</t>
  </si>
  <si>
    <t>Montáž trubka plastová ohebná D 36 mm uložená pevně</t>
  </si>
  <si>
    <t>744431100</t>
  </si>
  <si>
    <t>Montáž kabel Cu sk.1 do 1 kV do 0,40 kg uložený volně</t>
  </si>
  <si>
    <t>748123211</t>
  </si>
  <si>
    <t>Montáž svítidlo venkovní sloupkové,</t>
  </si>
  <si>
    <t>Poznámka k položce: použití se zdrojem LED E27/15W</t>
  </si>
  <si>
    <t>34844H283083HX</t>
  </si>
  <si>
    <t>svítidlo venkovní sloupkové ASTOR A</t>
  </si>
  <si>
    <t>Poznámka k položce: kód H283083HX pro LED žárovku E27/15W (kukuřice)</t>
  </si>
  <si>
    <t>347741050</t>
  </si>
  <si>
    <t>žárovka LED E27 15W, ("kukuřice")</t>
  </si>
  <si>
    <t>8*0,3*0,3*0,8</t>
  </si>
  <si>
    <t>460080014R</t>
  </si>
  <si>
    <t>Základové konstrukce z monolitického betonu C 16/20 bez bednění</t>
  </si>
  <si>
    <t>Poznámka k položce: základy pod sloupková svítidla do betonu osadit kotvy svítidel</t>
  </si>
  <si>
    <t>8*(0,3*0,3*0,8)</t>
  </si>
  <si>
    <t>460200133</t>
  </si>
  <si>
    <t>Hloubení kabelových nezapažených rýh ručně š 35 cm, hl 50 cm, v hornině tř 3</t>
  </si>
  <si>
    <t>Poznámka k souboru cen:, 1. Ceny hloubení rýh ručně v hornině třídy 6 a 7 jsou stanoveny za použití pneumatického kladiva.</t>
  </si>
  <si>
    <t>460560133</t>
  </si>
  <si>
    <t>Zásyp rýh ručně šířky 35 cm, hloubky 50 cm, z horniny třídy 3</t>
  </si>
  <si>
    <t>161013.6 - Vzduchotechnika</t>
  </si>
  <si>
    <t>1 - Trezor m.č.124</t>
  </si>
  <si>
    <t>2 - Bankomat m.č.111</t>
  </si>
  <si>
    <t>3 - Hyg.zař. MP č.m.126 až 131</t>
  </si>
  <si>
    <t>4 - HZ m.č.126 až 131</t>
  </si>
  <si>
    <t>5 - HZ m.č. 216</t>
  </si>
  <si>
    <t>6 - Úklidové komory m.č,218 a 218A</t>
  </si>
  <si>
    <t>7 - H.Z. muži m.č. 219 až 220</t>
  </si>
  <si>
    <t>8 - H.Z. 3.NP m.č. 311 až 312</t>
  </si>
  <si>
    <t>9 - Technická místnost/kotelna</t>
  </si>
  <si>
    <t>10 - Servery IT m.č.215</t>
  </si>
  <si>
    <t>11 - Sklady m.č.909 a 316</t>
  </si>
  <si>
    <t>12 - Ostatní</t>
  </si>
  <si>
    <t>Zař./Poz.</t>
  </si>
  <si>
    <t>Položka</t>
  </si>
  <si>
    <t>Ceník</t>
  </si>
  <si>
    <t>1.001</t>
  </si>
  <si>
    <t>Stěnový ventilátor ET  25</t>
  </si>
  <si>
    <t>MAICO_1Q11</t>
  </si>
  <si>
    <t>1.002</t>
  </si>
  <si>
    <t>Elektr.uzavírací klapka MK 25</t>
  </si>
  <si>
    <t>1.003</t>
  </si>
  <si>
    <t>Mřížka dveř. otvoru PT 445x82 bílá</t>
  </si>
  <si>
    <t>Eldesign_1Q11</t>
  </si>
  <si>
    <t>1.004</t>
  </si>
  <si>
    <t>Mřížka SMU-20, 600 x 200 TPJ 48-12-80  uzavřená</t>
  </si>
  <si>
    <t>Proc_3Q10</t>
  </si>
  <si>
    <t>1.005</t>
  </si>
  <si>
    <t>Spiro potrubí pozink D 250</t>
  </si>
  <si>
    <t>M-art_1Q09</t>
  </si>
  <si>
    <t>2.001</t>
  </si>
  <si>
    <t>2.002</t>
  </si>
  <si>
    <t>2.003</t>
  </si>
  <si>
    <t>2.004</t>
  </si>
  <si>
    <t>Mřížka SMU-20, 400 x 200 TPJ 48-12-80  uzavřená</t>
  </si>
  <si>
    <t>2.005</t>
  </si>
  <si>
    <t>čtyřhran. potr. sk.I do obv. 1200, 20% tvarovek</t>
  </si>
  <si>
    <t>KLB_1Q10</t>
  </si>
  <si>
    <t>3.001</t>
  </si>
  <si>
    <t>Ventilátor diagon.do kruh.potr. TD-800/200N-dvouotáčkový</t>
  </si>
  <si>
    <t>3.002</t>
  </si>
  <si>
    <t>Žaluz. klapka PER-200 W</t>
  </si>
  <si>
    <t>3.003</t>
  </si>
  <si>
    <t>3.004</t>
  </si>
  <si>
    <t>3.005</t>
  </si>
  <si>
    <t>Talířový ventil plastový ELK-200mm/odvodní/</t>
  </si>
  <si>
    <t>MultiVAC_3Q09</t>
  </si>
  <si>
    <t>3.006</t>
  </si>
  <si>
    <t>Vyústka pro kruh.potr. KV K1-R1  525 x  75</t>
  </si>
  <si>
    <t>3.007</t>
  </si>
  <si>
    <t>Vyústka 400 x 140  VK-1.0 TPJ 68-12-76</t>
  </si>
  <si>
    <t>3.007a</t>
  </si>
  <si>
    <t>regulace R1 400 x 140 TPJ 68-12-76</t>
  </si>
  <si>
    <t>3.008</t>
  </si>
  <si>
    <t>Odbočka jednostranná 90° 200 - 200</t>
  </si>
  <si>
    <t>3.009</t>
  </si>
  <si>
    <t>Spiro potrubí pozink D 200</t>
  </si>
  <si>
    <t>3.010</t>
  </si>
  <si>
    <t>Koncový kryt na SPIRO D 200</t>
  </si>
  <si>
    <t>3.011</t>
  </si>
  <si>
    <t>4.001</t>
  </si>
  <si>
    <t>Ventilátor diagon.do kruh.potr. TD-350/125-dvouotáčkový</t>
  </si>
  <si>
    <t>4.002</t>
  </si>
  <si>
    <t>Žaluz. klapka PER-125</t>
  </si>
  <si>
    <t>4.003</t>
  </si>
  <si>
    <t>4.004</t>
  </si>
  <si>
    <t>Mřížka SMU-20.0  400 x 200 TPJ 48-12-80  uzavřená</t>
  </si>
  <si>
    <t>4.005</t>
  </si>
  <si>
    <t>Talířový ventil plastový ELF-125mm/odvodní/</t>
  </si>
  <si>
    <t>4.006</t>
  </si>
  <si>
    <t>Odbočka jednostranná 90° 125 - 125</t>
  </si>
  <si>
    <t>4.007</t>
  </si>
  <si>
    <t>Spiro potrubí pozink D 125</t>
  </si>
  <si>
    <t>4.008</t>
  </si>
  <si>
    <t>5.001</t>
  </si>
  <si>
    <t>5.002</t>
  </si>
  <si>
    <t>5.003</t>
  </si>
  <si>
    <t>5.004</t>
  </si>
  <si>
    <t>5.005</t>
  </si>
  <si>
    <t>5.006</t>
  </si>
  <si>
    <t>5.007</t>
  </si>
  <si>
    <t>Oblouk SPIRO 90° segmentový D 125</t>
  </si>
  <si>
    <t>5.008</t>
  </si>
  <si>
    <t>5.009</t>
  </si>
  <si>
    <t>6.001</t>
  </si>
  <si>
    <t>Ventilátor diagon.do kruh.potr. TD-250/100-dvouotáčkový</t>
  </si>
  <si>
    <t>6.002</t>
  </si>
  <si>
    <t>Žaluz. klapka PER-100</t>
  </si>
  <si>
    <t>6.003</t>
  </si>
  <si>
    <t>6.004</t>
  </si>
  <si>
    <t>6.005</t>
  </si>
  <si>
    <t>Talířový ventil plastový ELF-100mm/odvodní/</t>
  </si>
  <si>
    <t>6.006</t>
  </si>
  <si>
    <t>Odbočka jednostranná 90° 100 - 100</t>
  </si>
  <si>
    <t>6.007</t>
  </si>
  <si>
    <t>Spiro potrubí pozink D 100</t>
  </si>
  <si>
    <t>7.001</t>
  </si>
  <si>
    <t>Ventilátor diagon.do kruh.potr. TD-500/160-dvouotáčkový</t>
  </si>
  <si>
    <t>7.002</t>
  </si>
  <si>
    <t>Žaluz. klapka PER-160 W</t>
  </si>
  <si>
    <t>7.003</t>
  </si>
  <si>
    <t>7.004</t>
  </si>
  <si>
    <t>7.005</t>
  </si>
  <si>
    <t>Talířový ventil plastový ELK-160mm/odvodní/</t>
  </si>
  <si>
    <t>7.006</t>
  </si>
  <si>
    <t>Vyústka pro kruh.potr. KV P1-R1  425 x  75</t>
  </si>
  <si>
    <t>7.007</t>
  </si>
  <si>
    <t>Spiro potrubí pozink D 160</t>
  </si>
  <si>
    <t>7.008</t>
  </si>
  <si>
    <t>8.001</t>
  </si>
  <si>
    <t>8.002</t>
  </si>
  <si>
    <t>8.003</t>
  </si>
  <si>
    <t>8.004</t>
  </si>
  <si>
    <t>8.005</t>
  </si>
  <si>
    <t>Vyústka pro kruh.potr. KV K1-R1  325 x  75</t>
  </si>
  <si>
    <t>8.006</t>
  </si>
  <si>
    <t>8.007</t>
  </si>
  <si>
    <t>Ohebná hadice Isodec 25 - 127mm x 10m</t>
  </si>
  <si>
    <t>8.008</t>
  </si>
  <si>
    <t>8.009</t>
  </si>
  <si>
    <t>Oblouk SPIRO 90° segmentový D 160</t>
  </si>
  <si>
    <t>8.010</t>
  </si>
  <si>
    <t>Přechod osový asymetr. 160 - 125</t>
  </si>
  <si>
    <t>8.011</t>
  </si>
  <si>
    <t>9.001</t>
  </si>
  <si>
    <t>Ventilátor diagon.do kruh.potr. TD-800/200-dvouotáčkový</t>
  </si>
  <si>
    <t>9.002</t>
  </si>
  <si>
    <t>Mřížka kruhová z tahokovu 200       KK 12 0741</t>
  </si>
  <si>
    <t>KOVO_3Q06</t>
  </si>
  <si>
    <t>9.003</t>
  </si>
  <si>
    <t>Hlavice samotahová CAGI 315      KK 12 0364</t>
  </si>
  <si>
    <t>9.004</t>
  </si>
  <si>
    <t>Hlavice samotahová CAGI 400      KK 12 0364</t>
  </si>
  <si>
    <t>9.005</t>
  </si>
  <si>
    <t>Oblouk SPIRO 90° segmentový D 200</t>
  </si>
  <si>
    <t>9.006</t>
  </si>
  <si>
    <t>Oblouk SPIRO 7° segmentový D 200</t>
  </si>
  <si>
    <t>9.007</t>
  </si>
  <si>
    <t>9.009</t>
  </si>
  <si>
    <t>čtyřhran. potr. sk.I do obv. 1500, 70% tvarovek</t>
  </si>
  <si>
    <t>9.008</t>
  </si>
  <si>
    <t>Spiro potrubí pozink D 400</t>
  </si>
  <si>
    <t>9.009.1</t>
  </si>
  <si>
    <t>Požární iozlace potrubí v prostoru krovu</t>
  </si>
  <si>
    <t>10.001</t>
  </si>
  <si>
    <t>Nástěnná jklimatizační jednotka LG UV 12 NJ1, Qch=3,5kW</t>
  </si>
  <si>
    <t>Pragoclima</t>
  </si>
  <si>
    <t>10.002</t>
  </si>
  <si>
    <t>Kondenzační jednotka LG UU12 WH UE1</t>
  </si>
  <si>
    <t>Prgoclima</t>
  </si>
  <si>
    <t>10.003</t>
  </si>
  <si>
    <t>Cu potrubí včetně izolace a armatur</t>
  </si>
  <si>
    <t>10.005</t>
  </si>
  <si>
    <t>Tepelná izolace tl.40mm s obalem ALU pletivem</t>
  </si>
  <si>
    <t>11.001</t>
  </si>
  <si>
    <t>11.002</t>
  </si>
  <si>
    <t>Montážní, těsnící a spojovací materiál</t>
  </si>
  <si>
    <t>11.003</t>
  </si>
  <si>
    <t>12.001</t>
  </si>
  <si>
    <t>Náklady na dopravu</t>
  </si>
  <si>
    <t>Kč</t>
  </si>
  <si>
    <t>-889473422</t>
  </si>
  <si>
    <t>12.002</t>
  </si>
  <si>
    <t>Přesun strojů a zařízení</t>
  </si>
  <si>
    <t>1419345261</t>
  </si>
  <si>
    <t>12.003</t>
  </si>
  <si>
    <t>Přesun potrubí</t>
  </si>
  <si>
    <t>1614544598</t>
  </si>
  <si>
    <t>12.004</t>
  </si>
  <si>
    <t>Podíl přidružených výkonů</t>
  </si>
  <si>
    <t>-1996079694</t>
  </si>
  <si>
    <t>12.005</t>
  </si>
  <si>
    <t>Komlexní vyzkoušení</t>
  </si>
  <si>
    <t>2083291309</t>
  </si>
  <si>
    <t>12.006</t>
  </si>
  <si>
    <t>Zaregulování VZT</t>
  </si>
  <si>
    <t>1004717137</t>
  </si>
  <si>
    <t>12.007</t>
  </si>
  <si>
    <t>Zaškolení obsluhy</t>
  </si>
  <si>
    <t>-862908738</t>
  </si>
  <si>
    <t>161013.7 - Sadové úpravy</t>
  </si>
  <si>
    <t>D14 - 001: Zemní práce</t>
  </si>
  <si>
    <t>Vodorovné přemístění do 50 m výkopku z horniny tř. 1 až 4</t>
  </si>
  <si>
    <t>-1866416910</t>
  </si>
  <si>
    <t>1. Ceny nelze použít, předepisuje-li projekt přemístit výkopek na místo nepřístupné,     obvyklým dopravním prostředkům; toto přemístění se oceňuje individuálně., 2. V cenách jsou započteny i náhrady za jízdu loženého vozidla v terénu ve výkopišti,     nebo na násypišti., 3. V cenách nejsou započteny náklady na rozhrnutí výkopku na násypišti; toto rozhrnutí,     se oceňuje cenami souboru cen 171 . 0- . . Uložení sypaniny do násypů a 171 20-1201Uložení,     sypaniny na skládky., 4. Je-li na dopravní dráze pro vodorovné přemístění nějaká překážka, pro kterou je nutno,     překládat výkopek z jednoho obvyklého dopravního prostředku na jiný obvyklý doprav-,     ní prostředek, oceňuje se toto lomené vodorovné přemístění výkopku v každém úseku,     samostatně příslušnou cenou tohoto souboru cen a překládání výkopku cenami souboru,     cen 167 10-3 . Nakládání neulehlého výkopku z hromad s ohledem na ustanovení,     pozn. číslo 5., 5. Přemísťuje-li se výkopek z dočasných skládek vzdálených do 50 m, neoceňuje se,     nakládání výkopku, i když se provádí. Toto ustanovení neplatí, vylučuje-li projekt,     použití dozeru.</t>
  </si>
  <si>
    <t>-1658879696</t>
  </si>
  <si>
    <t>40*0,20</t>
  </si>
  <si>
    <t>181301103</t>
  </si>
  <si>
    <t>Rozprostření ornice tl vrstvy do 200 mm pl do 500 m2 v rovině nebo ve svahu do 1:5</t>
  </si>
  <si>
    <t>69388224</t>
  </si>
  <si>
    <t>Sad</t>
  </si>
  <si>
    <t>2 roky následné péče: pravidelná zálivka ve vegetačním období 2x-3x/měsíc dle počasí v prvním roce a</t>
  </si>
  <si>
    <t>1386790304</t>
  </si>
  <si>
    <t>183101212</t>
  </si>
  <si>
    <t>Jamky pro výsadbu s výměnou 50 % půdy zeminy tř 1 až 4 objem do 0,02 m3 v rovině a svahu do 1:5</t>
  </si>
  <si>
    <t>1243747260</t>
  </si>
  <si>
    <t>1. V cenách jsou započteny i náklady na případné naložení přebytečných výkopků na dopravní,     prostředek, odvoz na vzdálenost do 20 km a složení výkopků., 2. V cenách nejsou započteny náklady na:,     a) uložení odpadu na skládku,,     b) substrát, tyto náklady se oceňují ve specifikaci., 3. V cenách o sklonu svahu přes 1:1 jsou uvažovány podmínky pro svahy běžně schůdné; bez použití,     lezeckých technik. V případě použití lezeckých technik se tyto náklady oceňují individuálně.</t>
  </si>
  <si>
    <t>183101213</t>
  </si>
  <si>
    <t>Jamky pro výsadbu s výměnou 50 % půdy zeminy tř 1 až 4 objem do 0,05 m3 v rovině a svahu do 1:5</t>
  </si>
  <si>
    <t>1362818014</t>
  </si>
  <si>
    <t>183101221</t>
  </si>
  <si>
    <t>Jamky pro výsadbu s výměnou 50 % půdy zeminy tř 1 až 4 objem do 1 m3 v rovině a svahu do 1:5</t>
  </si>
  <si>
    <t>-1902006284</t>
  </si>
  <si>
    <t>184102111</t>
  </si>
  <si>
    <t>Výsadba dřeviny s balem D do 0,2 m do jamky se zalitím v rovině a svahu do 1:5</t>
  </si>
  <si>
    <t>1055503507</t>
  </si>
  <si>
    <t>1. Ceny lze použít i pro dřeviny pěstované v nádobách., 2. V cenách nejsou započteny náklady na vysazované dřeviny, tyto se oceňují ve specifikaci., 3. V cenách o sklonu svahu přes 1:1 jsou uvažovány podmínky pro svahy běžně schůdné; bez použití,     lezeckých technik. V případě použití lezeckých technik se tyto náklady oceňují individuálně.</t>
  </si>
  <si>
    <t>184102113</t>
  </si>
  <si>
    <t>Výsadba dřeviny s balem D do 0,4 m do jamky se zalitím v rovině a svahu do 1:5</t>
  </si>
  <si>
    <t>-1329241572</t>
  </si>
  <si>
    <t>1. Ceny lze použít i pro dřeviny pěstované v nádobách., 2. V cenách nejsou započteny náklady na:,     a) osazení kůlů; tyto se oceňují cenami části A02 souboru cen 184 90-11 Osazení kůlu,,     b) kotvení dřeviny; tyto se oceňují cenami části A02 souboru cen 184 20-21 Ukotvení dřeviny,         třemi a více kůly.</t>
  </si>
  <si>
    <t>184102117</t>
  </si>
  <si>
    <t>Výsadba dřeviny s balem D do 1 m do jamky se zalitím v rovině a svahu do 1:5</t>
  </si>
  <si>
    <t>-750499301</t>
  </si>
  <si>
    <t>x22.1</t>
  </si>
  <si>
    <t>Acer campestre 'Elsrijk' javor babyka - 3x přesazený 14-16</t>
  </si>
  <si>
    <t>-1472135996</t>
  </si>
  <si>
    <t>x23</t>
  </si>
  <si>
    <t>Prunus laurocerasus 'Etna' střemcha vavřínová - 3x přesazený 7 L</t>
  </si>
  <si>
    <t>-147107385</t>
  </si>
  <si>
    <t>x24</t>
  </si>
  <si>
    <t>Microbiota decussata mikrobiota křížmovstřícná – 2 L</t>
  </si>
  <si>
    <t>1111720527</t>
  </si>
  <si>
    <t>x31</t>
  </si>
  <si>
    <t>Pennisetum compressum vousatec – 2 L</t>
  </si>
  <si>
    <t>-706890487</t>
  </si>
  <si>
    <t>184921093</t>
  </si>
  <si>
    <t>Mulčování rostlin tl do 0,1 m v rovině a svahu do 1:5</t>
  </si>
  <si>
    <t>1451084799</t>
  </si>
  <si>
    <t>103911000</t>
  </si>
  <si>
    <t>kůra mulčovací VL</t>
  </si>
  <si>
    <t>1936853993</t>
  </si>
  <si>
    <t>161013.8 - Vedlejší rozpočtové náklady</t>
  </si>
  <si>
    <t>VRN - Vedlejší rozpočtové náklady</t>
  </si>
  <si>
    <t>030001000</t>
  </si>
  <si>
    <t>…</t>
  </si>
  <si>
    <t>1024</t>
  </si>
  <si>
    <t>-1504113156</t>
  </si>
  <si>
    <t>060001000</t>
  </si>
  <si>
    <t>281860278</t>
  </si>
  <si>
    <t>065002000</t>
  </si>
  <si>
    <t>Mimostaveništní doprava materiálů</t>
  </si>
  <si>
    <t>780616547</t>
  </si>
  <si>
    <t>070001000</t>
  </si>
  <si>
    <t>-808273988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</si>
</sst>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3" fillId="0" borderId="13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3" fillId="0" borderId="15" xfId="0" applyNumberFormat="1" applyFont="1" applyBorder="1" applyAlignment="1" applyProtection="1">
      <alignment vertical="center"/>
      <protection/>
    </xf>
    <xf numFmtId="4" fontId="33" fillId="0" borderId="16" xfId="0" applyNumberFormat="1" applyFont="1" applyBorder="1" applyAlignment="1" applyProtection="1">
      <alignment vertical="center"/>
      <protection/>
    </xf>
    <xf numFmtId="166" fontId="33" fillId="0" borderId="16" xfId="0" applyNumberFormat="1" applyFont="1" applyBorder="1" applyAlignment="1" applyProtection="1">
      <alignment vertical="center"/>
      <protection/>
    </xf>
    <xf numFmtId="4" fontId="33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 applyProtection="1">
      <alignment vertical="center"/>
      <protection/>
    </xf>
    <xf numFmtId="0" fontId="28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7" fillId="0" borderId="11" xfId="0" applyNumberFormat="1" applyFont="1" applyBorder="1" applyAlignment="1" applyProtection="1">
      <alignment/>
      <protection/>
    </xf>
    <xf numFmtId="166" fontId="37" fillId="0" borderId="12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4" fontId="28" fillId="5" borderId="0" xfId="0" applyNumberFormat="1" applyFont="1" applyFill="1" applyBorder="1" applyAlignment="1" applyProtection="1">
      <alignment vertical="center"/>
      <protection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6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3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4" fontId="28" fillId="0" borderId="22" xfId="0" applyNumberFormat="1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5"/>
  <sheetViews>
    <sheetView showGridLines="0" workbookViewId="0" topLeftCell="A1">
      <pane ySplit="1" topLeftCell="A2" activePane="bottomLeft" state="frozen"/>
      <selection pane="bottomLeft" activeCell="W9" sqref="W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R2" s="216" t="s">
        <v>8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38" t="s">
        <v>12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53" t="s">
        <v>17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9"/>
      <c r="AQ5" s="26"/>
      <c r="BE5" s="251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55" t="s">
        <v>20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9"/>
      <c r="AQ6" s="26"/>
      <c r="BE6" s="252"/>
      <c r="BS6" s="21" t="s">
        <v>9</v>
      </c>
    </row>
    <row r="7" spans="2:71" ht="14.45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22</v>
      </c>
      <c r="AO7" s="29"/>
      <c r="AP7" s="29"/>
      <c r="AQ7" s="26"/>
      <c r="BE7" s="252"/>
      <c r="BS7" s="21" t="s">
        <v>9</v>
      </c>
    </row>
    <row r="8" spans="2:71" ht="14.45" customHeight="1">
      <c r="B8" s="25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4" t="s">
        <v>27</v>
      </c>
      <c r="AO8" s="29"/>
      <c r="AP8" s="29"/>
      <c r="AQ8" s="26"/>
      <c r="BE8" s="252"/>
      <c r="BS8" s="21" t="s">
        <v>9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52"/>
      <c r="BS9" s="21" t="s">
        <v>9</v>
      </c>
    </row>
    <row r="10" spans="2:71" ht="14.45" customHeight="1">
      <c r="B10" s="25"/>
      <c r="C10" s="29"/>
      <c r="D10" s="33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29</v>
      </c>
      <c r="AL10" s="29"/>
      <c r="AM10" s="29"/>
      <c r="AN10" s="31" t="s">
        <v>22</v>
      </c>
      <c r="AO10" s="29"/>
      <c r="AP10" s="29"/>
      <c r="AQ10" s="26"/>
      <c r="BE10" s="252"/>
      <c r="BS10" s="21" t="s">
        <v>30</v>
      </c>
    </row>
    <row r="11" spans="2:71" ht="18.4" customHeight="1">
      <c r="B11" s="25"/>
      <c r="C11" s="29"/>
      <c r="D11" s="29"/>
      <c r="E11" s="31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32</v>
      </c>
      <c r="AL11" s="29"/>
      <c r="AM11" s="29"/>
      <c r="AN11" s="31" t="s">
        <v>22</v>
      </c>
      <c r="AO11" s="29"/>
      <c r="AP11" s="29"/>
      <c r="AQ11" s="26"/>
      <c r="BE11" s="252"/>
      <c r="BS11" s="21" t="s">
        <v>30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52"/>
      <c r="BS12" s="21" t="s">
        <v>30</v>
      </c>
    </row>
    <row r="13" spans="2:71" ht="14.45" customHeight="1">
      <c r="B13" s="25"/>
      <c r="C13" s="29"/>
      <c r="D13" s="33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29</v>
      </c>
      <c r="AL13" s="29"/>
      <c r="AM13" s="29"/>
      <c r="AN13" s="35" t="s">
        <v>34</v>
      </c>
      <c r="AO13" s="29"/>
      <c r="AP13" s="29"/>
      <c r="AQ13" s="26"/>
      <c r="BE13" s="252"/>
      <c r="BS13" s="21" t="s">
        <v>30</v>
      </c>
    </row>
    <row r="14" spans="2:71" ht="15">
      <c r="B14" s="25"/>
      <c r="C14" s="29"/>
      <c r="D14" s="29"/>
      <c r="E14" s="256" t="s">
        <v>34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33" t="s">
        <v>32</v>
      </c>
      <c r="AL14" s="29"/>
      <c r="AM14" s="29"/>
      <c r="AN14" s="35" t="s">
        <v>34</v>
      </c>
      <c r="AO14" s="29"/>
      <c r="AP14" s="29"/>
      <c r="AQ14" s="26"/>
      <c r="BE14" s="252"/>
      <c r="BS14" s="21" t="s">
        <v>30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52"/>
      <c r="BS15" s="21" t="s">
        <v>6</v>
      </c>
    </row>
    <row r="16" spans="2:71" ht="14.45" customHeight="1">
      <c r="B16" s="25"/>
      <c r="C16" s="29"/>
      <c r="D16" s="33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29</v>
      </c>
      <c r="AL16" s="29"/>
      <c r="AM16" s="29"/>
      <c r="AN16" s="31" t="s">
        <v>22</v>
      </c>
      <c r="AO16" s="29"/>
      <c r="AP16" s="29"/>
      <c r="AQ16" s="26"/>
      <c r="BE16" s="252"/>
      <c r="BS16" s="21" t="s">
        <v>6</v>
      </c>
    </row>
    <row r="17" spans="2:71" ht="18.4" customHeight="1">
      <c r="B17" s="25"/>
      <c r="C17" s="29"/>
      <c r="D17" s="29"/>
      <c r="E17" s="31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32</v>
      </c>
      <c r="AL17" s="29"/>
      <c r="AM17" s="29"/>
      <c r="AN17" s="31" t="s">
        <v>22</v>
      </c>
      <c r="AO17" s="29"/>
      <c r="AP17" s="29"/>
      <c r="AQ17" s="26"/>
      <c r="BE17" s="252"/>
      <c r="BS17" s="21" t="s">
        <v>37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52"/>
      <c r="BS18" s="21" t="s">
        <v>9</v>
      </c>
    </row>
    <row r="19" spans="2:71" ht="14.45" customHeight="1">
      <c r="B19" s="25"/>
      <c r="C19" s="29"/>
      <c r="D19" s="33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29</v>
      </c>
      <c r="AL19" s="29"/>
      <c r="AM19" s="29"/>
      <c r="AN19" s="31" t="s">
        <v>22</v>
      </c>
      <c r="AO19" s="29"/>
      <c r="AP19" s="29"/>
      <c r="AQ19" s="26"/>
      <c r="BE19" s="252"/>
      <c r="BS19" s="21" t="s">
        <v>9</v>
      </c>
    </row>
    <row r="20" spans="2:57" ht="18.4" customHeight="1">
      <c r="B20" s="25"/>
      <c r="C20" s="29"/>
      <c r="D20" s="29"/>
      <c r="E20" s="31" t="s">
        <v>39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32</v>
      </c>
      <c r="AL20" s="29"/>
      <c r="AM20" s="29"/>
      <c r="AN20" s="31" t="s">
        <v>22</v>
      </c>
      <c r="AO20" s="29"/>
      <c r="AP20" s="29"/>
      <c r="AQ20" s="26"/>
      <c r="BE20" s="252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52"/>
    </row>
    <row r="22" spans="2:57" ht="15">
      <c r="B22" s="25"/>
      <c r="C22" s="29"/>
      <c r="D22" s="33" t="s">
        <v>40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52"/>
    </row>
    <row r="23" spans="2:57" ht="22.5" customHeight="1">
      <c r="B23" s="25"/>
      <c r="C23" s="29"/>
      <c r="D23" s="29"/>
      <c r="E23" s="258" t="s">
        <v>22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9"/>
      <c r="AP23" s="29"/>
      <c r="AQ23" s="26"/>
      <c r="BE23" s="252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52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52"/>
    </row>
    <row r="26" spans="2:57" ht="14.45" customHeight="1">
      <c r="B26" s="25"/>
      <c r="C26" s="29"/>
      <c r="D26" s="37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9">
        <f>ROUND(AG87,2)</f>
        <v>0</v>
      </c>
      <c r="AL26" s="254"/>
      <c r="AM26" s="254"/>
      <c r="AN26" s="254"/>
      <c r="AO26" s="254"/>
      <c r="AP26" s="29"/>
      <c r="AQ26" s="26"/>
      <c r="BE26" s="252"/>
    </row>
    <row r="27" spans="2:57" ht="14.45" customHeight="1">
      <c r="B27" s="25"/>
      <c r="C27" s="29"/>
      <c r="D27" s="37" t="s">
        <v>42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59">
        <f>ROUND(AG99,2)</f>
        <v>0</v>
      </c>
      <c r="AL27" s="259"/>
      <c r="AM27" s="259"/>
      <c r="AN27" s="259"/>
      <c r="AO27" s="259"/>
      <c r="AP27" s="29"/>
      <c r="AQ27" s="26"/>
      <c r="BE27" s="252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52"/>
    </row>
    <row r="29" spans="2:57" s="1" customFormat="1" ht="25.9" customHeight="1">
      <c r="B29" s="38"/>
      <c r="C29" s="39"/>
      <c r="D29" s="41" t="s">
        <v>43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60">
        <f>ROUND(AK26+AK27,2)</f>
        <v>0</v>
      </c>
      <c r="AL29" s="261"/>
      <c r="AM29" s="261"/>
      <c r="AN29" s="261"/>
      <c r="AO29" s="261"/>
      <c r="AP29" s="39"/>
      <c r="AQ29" s="40"/>
      <c r="BE29" s="252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52"/>
    </row>
    <row r="31" spans="2:57" s="2" customFormat="1" ht="14.45" customHeight="1">
      <c r="B31" s="43"/>
      <c r="C31" s="44"/>
      <c r="D31" s="45" t="s">
        <v>44</v>
      </c>
      <c r="E31" s="44"/>
      <c r="F31" s="45" t="s">
        <v>45</v>
      </c>
      <c r="G31" s="44"/>
      <c r="H31" s="44"/>
      <c r="I31" s="44"/>
      <c r="J31" s="44"/>
      <c r="K31" s="44"/>
      <c r="L31" s="231">
        <v>0.21</v>
      </c>
      <c r="M31" s="232"/>
      <c r="N31" s="232"/>
      <c r="O31" s="232"/>
      <c r="P31" s="44"/>
      <c r="Q31" s="44"/>
      <c r="R31" s="44"/>
      <c r="S31" s="44"/>
      <c r="T31" s="47" t="s">
        <v>46</v>
      </c>
      <c r="U31" s="44"/>
      <c r="V31" s="44"/>
      <c r="W31" s="233">
        <f>ROUND(AZ87+SUM(CD100:CD113),2)</f>
        <v>0</v>
      </c>
      <c r="X31" s="232"/>
      <c r="Y31" s="232"/>
      <c r="Z31" s="232"/>
      <c r="AA31" s="232"/>
      <c r="AB31" s="232"/>
      <c r="AC31" s="232"/>
      <c r="AD31" s="232"/>
      <c r="AE31" s="232"/>
      <c r="AF31" s="44"/>
      <c r="AG31" s="44"/>
      <c r="AH31" s="44"/>
      <c r="AI31" s="44"/>
      <c r="AJ31" s="44"/>
      <c r="AK31" s="233">
        <f>ROUND(AV87+SUM(BY100:BY113),2)</f>
        <v>0</v>
      </c>
      <c r="AL31" s="232"/>
      <c r="AM31" s="232"/>
      <c r="AN31" s="232"/>
      <c r="AO31" s="232"/>
      <c r="AP31" s="44"/>
      <c r="AQ31" s="48"/>
      <c r="BE31" s="252"/>
    </row>
    <row r="32" spans="2:57" s="2" customFormat="1" ht="14.45" customHeight="1">
      <c r="B32" s="43"/>
      <c r="C32" s="44"/>
      <c r="D32" s="44"/>
      <c r="E32" s="44"/>
      <c r="F32" s="45" t="s">
        <v>47</v>
      </c>
      <c r="G32" s="44"/>
      <c r="H32" s="44"/>
      <c r="I32" s="44"/>
      <c r="J32" s="44"/>
      <c r="K32" s="44"/>
      <c r="L32" s="231">
        <v>0.15</v>
      </c>
      <c r="M32" s="232"/>
      <c r="N32" s="232"/>
      <c r="O32" s="232"/>
      <c r="P32" s="44"/>
      <c r="Q32" s="44"/>
      <c r="R32" s="44"/>
      <c r="S32" s="44"/>
      <c r="T32" s="47" t="s">
        <v>46</v>
      </c>
      <c r="U32" s="44"/>
      <c r="V32" s="44"/>
      <c r="W32" s="233">
        <f>ROUND(BA87+SUM(CE100:CE113),2)</f>
        <v>0</v>
      </c>
      <c r="X32" s="232"/>
      <c r="Y32" s="232"/>
      <c r="Z32" s="232"/>
      <c r="AA32" s="232"/>
      <c r="AB32" s="232"/>
      <c r="AC32" s="232"/>
      <c r="AD32" s="232"/>
      <c r="AE32" s="232"/>
      <c r="AF32" s="44"/>
      <c r="AG32" s="44"/>
      <c r="AH32" s="44"/>
      <c r="AI32" s="44"/>
      <c r="AJ32" s="44"/>
      <c r="AK32" s="233">
        <f>ROUND(AW87+SUM(BZ100:BZ113),2)</f>
        <v>0</v>
      </c>
      <c r="AL32" s="232"/>
      <c r="AM32" s="232"/>
      <c r="AN32" s="232"/>
      <c r="AO32" s="232"/>
      <c r="AP32" s="44"/>
      <c r="AQ32" s="48"/>
      <c r="BE32" s="252"/>
    </row>
    <row r="33" spans="2:57" s="2" customFormat="1" ht="14.45" customHeight="1" hidden="1">
      <c r="B33" s="43"/>
      <c r="C33" s="44"/>
      <c r="D33" s="44"/>
      <c r="E33" s="44"/>
      <c r="F33" s="45" t="s">
        <v>48</v>
      </c>
      <c r="G33" s="44"/>
      <c r="H33" s="44"/>
      <c r="I33" s="44"/>
      <c r="J33" s="44"/>
      <c r="K33" s="44"/>
      <c r="L33" s="231">
        <v>0.21</v>
      </c>
      <c r="M33" s="232"/>
      <c r="N33" s="232"/>
      <c r="O33" s="232"/>
      <c r="P33" s="44"/>
      <c r="Q33" s="44"/>
      <c r="R33" s="44"/>
      <c r="S33" s="44"/>
      <c r="T33" s="47" t="s">
        <v>46</v>
      </c>
      <c r="U33" s="44"/>
      <c r="V33" s="44"/>
      <c r="W33" s="233">
        <f>ROUND(BB87+SUM(CF100:CF113),2)</f>
        <v>0</v>
      </c>
      <c r="X33" s="232"/>
      <c r="Y33" s="232"/>
      <c r="Z33" s="232"/>
      <c r="AA33" s="232"/>
      <c r="AB33" s="232"/>
      <c r="AC33" s="232"/>
      <c r="AD33" s="232"/>
      <c r="AE33" s="232"/>
      <c r="AF33" s="44"/>
      <c r="AG33" s="44"/>
      <c r="AH33" s="44"/>
      <c r="AI33" s="44"/>
      <c r="AJ33" s="44"/>
      <c r="AK33" s="233">
        <v>0</v>
      </c>
      <c r="AL33" s="232"/>
      <c r="AM33" s="232"/>
      <c r="AN33" s="232"/>
      <c r="AO33" s="232"/>
      <c r="AP33" s="44"/>
      <c r="AQ33" s="48"/>
      <c r="BE33" s="252"/>
    </row>
    <row r="34" spans="2:57" s="2" customFormat="1" ht="14.45" customHeight="1" hidden="1">
      <c r="B34" s="43"/>
      <c r="C34" s="44"/>
      <c r="D34" s="44"/>
      <c r="E34" s="44"/>
      <c r="F34" s="45" t="s">
        <v>49</v>
      </c>
      <c r="G34" s="44"/>
      <c r="H34" s="44"/>
      <c r="I34" s="44"/>
      <c r="J34" s="44"/>
      <c r="K34" s="44"/>
      <c r="L34" s="231">
        <v>0.15</v>
      </c>
      <c r="M34" s="232"/>
      <c r="N34" s="232"/>
      <c r="O34" s="232"/>
      <c r="P34" s="44"/>
      <c r="Q34" s="44"/>
      <c r="R34" s="44"/>
      <c r="S34" s="44"/>
      <c r="T34" s="47" t="s">
        <v>46</v>
      </c>
      <c r="U34" s="44"/>
      <c r="V34" s="44"/>
      <c r="W34" s="233">
        <f>ROUND(BC87+SUM(CG100:CG113),2)</f>
        <v>0</v>
      </c>
      <c r="X34" s="232"/>
      <c r="Y34" s="232"/>
      <c r="Z34" s="232"/>
      <c r="AA34" s="232"/>
      <c r="AB34" s="232"/>
      <c r="AC34" s="232"/>
      <c r="AD34" s="232"/>
      <c r="AE34" s="232"/>
      <c r="AF34" s="44"/>
      <c r="AG34" s="44"/>
      <c r="AH34" s="44"/>
      <c r="AI34" s="44"/>
      <c r="AJ34" s="44"/>
      <c r="AK34" s="233">
        <v>0</v>
      </c>
      <c r="AL34" s="232"/>
      <c r="AM34" s="232"/>
      <c r="AN34" s="232"/>
      <c r="AO34" s="232"/>
      <c r="AP34" s="44"/>
      <c r="AQ34" s="48"/>
      <c r="BE34" s="252"/>
    </row>
    <row r="35" spans="2:43" s="2" customFormat="1" ht="14.45" customHeight="1" hidden="1">
      <c r="B35" s="43"/>
      <c r="C35" s="44"/>
      <c r="D35" s="44"/>
      <c r="E35" s="44"/>
      <c r="F35" s="45" t="s">
        <v>50</v>
      </c>
      <c r="G35" s="44"/>
      <c r="H35" s="44"/>
      <c r="I35" s="44"/>
      <c r="J35" s="44"/>
      <c r="K35" s="44"/>
      <c r="L35" s="231">
        <v>0</v>
      </c>
      <c r="M35" s="232"/>
      <c r="N35" s="232"/>
      <c r="O35" s="232"/>
      <c r="P35" s="44"/>
      <c r="Q35" s="44"/>
      <c r="R35" s="44"/>
      <c r="S35" s="44"/>
      <c r="T35" s="47" t="s">
        <v>46</v>
      </c>
      <c r="U35" s="44"/>
      <c r="V35" s="44"/>
      <c r="W35" s="233">
        <f>ROUND(BD87+SUM(CH100:CH113),2)</f>
        <v>0</v>
      </c>
      <c r="X35" s="232"/>
      <c r="Y35" s="232"/>
      <c r="Z35" s="232"/>
      <c r="AA35" s="232"/>
      <c r="AB35" s="232"/>
      <c r="AC35" s="232"/>
      <c r="AD35" s="232"/>
      <c r="AE35" s="232"/>
      <c r="AF35" s="44"/>
      <c r="AG35" s="44"/>
      <c r="AH35" s="44"/>
      <c r="AI35" s="44"/>
      <c r="AJ35" s="44"/>
      <c r="AK35" s="233">
        <v>0</v>
      </c>
      <c r="AL35" s="232"/>
      <c r="AM35" s="232"/>
      <c r="AN35" s="232"/>
      <c r="AO35" s="232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51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52</v>
      </c>
      <c r="U37" s="51"/>
      <c r="V37" s="51"/>
      <c r="W37" s="51"/>
      <c r="X37" s="234" t="s">
        <v>53</v>
      </c>
      <c r="Y37" s="235"/>
      <c r="Z37" s="235"/>
      <c r="AA37" s="235"/>
      <c r="AB37" s="235"/>
      <c r="AC37" s="51"/>
      <c r="AD37" s="51"/>
      <c r="AE37" s="51"/>
      <c r="AF37" s="51"/>
      <c r="AG37" s="51"/>
      <c r="AH37" s="51"/>
      <c r="AI37" s="51"/>
      <c r="AJ37" s="51"/>
      <c r="AK37" s="236">
        <f>SUM(AK29:AK35)</f>
        <v>0</v>
      </c>
      <c r="AL37" s="235"/>
      <c r="AM37" s="235"/>
      <c r="AN37" s="235"/>
      <c r="AO37" s="237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54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55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56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57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56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57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58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59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56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57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56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57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38" t="s">
        <v>60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161103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40" t="str">
        <f>K6</f>
        <v>Stavební úpravy Radnice Šluknov bez imobil</v>
      </c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Šluknov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26</v>
      </c>
      <c r="AJ80" s="39"/>
      <c r="AK80" s="39"/>
      <c r="AL80" s="39"/>
      <c r="AM80" s="76" t="str">
        <f>IF(AN8="","",AN8)</f>
        <v>10. 12. 2014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28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Město Šluknov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35</v>
      </c>
      <c r="AJ82" s="39"/>
      <c r="AK82" s="39"/>
      <c r="AL82" s="39"/>
      <c r="AM82" s="242" t="str">
        <f>IF(E17="","",E17)</f>
        <v>Multitechnik Divize II, s.r.o.</v>
      </c>
      <c r="AN82" s="242"/>
      <c r="AO82" s="242"/>
      <c r="AP82" s="242"/>
      <c r="AQ82" s="40"/>
      <c r="AS82" s="243" t="s">
        <v>61</v>
      </c>
      <c r="AT82" s="244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5">
      <c r="B83" s="38"/>
      <c r="C83" s="33" t="s">
        <v>33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38</v>
      </c>
      <c r="AJ83" s="39"/>
      <c r="AK83" s="39"/>
      <c r="AL83" s="39"/>
      <c r="AM83" s="242" t="str">
        <f>IF(E20="","",E20)</f>
        <v>Ing. Kulík Milan</v>
      </c>
      <c r="AN83" s="242"/>
      <c r="AO83" s="242"/>
      <c r="AP83" s="242"/>
      <c r="AQ83" s="40"/>
      <c r="AS83" s="245"/>
      <c r="AT83" s="246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47"/>
      <c r="AT84" s="248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27" t="s">
        <v>62</v>
      </c>
      <c r="D85" s="228"/>
      <c r="E85" s="228"/>
      <c r="F85" s="228"/>
      <c r="G85" s="228"/>
      <c r="H85" s="82"/>
      <c r="I85" s="229" t="s">
        <v>63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64</v>
      </c>
      <c r="AH85" s="228"/>
      <c r="AI85" s="228"/>
      <c r="AJ85" s="228"/>
      <c r="AK85" s="228"/>
      <c r="AL85" s="228"/>
      <c r="AM85" s="228"/>
      <c r="AN85" s="229" t="s">
        <v>65</v>
      </c>
      <c r="AO85" s="228"/>
      <c r="AP85" s="230"/>
      <c r="AQ85" s="40"/>
      <c r="AS85" s="83" t="s">
        <v>66</v>
      </c>
      <c r="AT85" s="84" t="s">
        <v>67</v>
      </c>
      <c r="AU85" s="84" t="s">
        <v>68</v>
      </c>
      <c r="AV85" s="84" t="s">
        <v>69</v>
      </c>
      <c r="AW85" s="84" t="s">
        <v>70</v>
      </c>
      <c r="AX85" s="84" t="s">
        <v>71</v>
      </c>
      <c r="AY85" s="84" t="s">
        <v>72</v>
      </c>
      <c r="AZ85" s="84" t="s">
        <v>73</v>
      </c>
      <c r="BA85" s="84" t="s">
        <v>74</v>
      </c>
      <c r="BB85" s="84" t="s">
        <v>75</v>
      </c>
      <c r="BC85" s="84" t="s">
        <v>76</v>
      </c>
      <c r="BD85" s="85" t="s">
        <v>77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6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7" t="s">
        <v>78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22">
        <f>ROUND(SUM(AG88:AG97),2)</f>
        <v>0</v>
      </c>
      <c r="AH87" s="222"/>
      <c r="AI87" s="222"/>
      <c r="AJ87" s="222"/>
      <c r="AK87" s="222"/>
      <c r="AL87" s="222"/>
      <c r="AM87" s="222"/>
      <c r="AN87" s="223">
        <f aca="true" t="shared" si="0" ref="AN87:AN97">SUM(AG87,AT87)</f>
        <v>0</v>
      </c>
      <c r="AO87" s="223"/>
      <c r="AP87" s="223"/>
      <c r="AQ87" s="74"/>
      <c r="AS87" s="89">
        <f>ROUND(SUM(AS88:AS97),2)</f>
        <v>0</v>
      </c>
      <c r="AT87" s="90">
        <f aca="true" t="shared" si="1" ref="AT87:AT97">ROUND(SUM(AV87:AW87),2)</f>
        <v>0</v>
      </c>
      <c r="AU87" s="91">
        <f>ROUND(SUM(AU88:AU97),5)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ROUND(SUM(AZ88:AZ97),2)</f>
        <v>0</v>
      </c>
      <c r="BA87" s="90">
        <f>ROUND(SUM(BA88:BA97),2)</f>
        <v>0</v>
      </c>
      <c r="BB87" s="90">
        <f>ROUND(SUM(BB88:BB97),2)</f>
        <v>0</v>
      </c>
      <c r="BC87" s="90">
        <f>ROUND(SUM(BC88:BC97),2)</f>
        <v>0</v>
      </c>
      <c r="BD87" s="92">
        <f>ROUND(SUM(BD88:BD97),2)</f>
        <v>0</v>
      </c>
      <c r="BS87" s="93" t="s">
        <v>79</v>
      </c>
      <c r="BT87" s="93" t="s">
        <v>80</v>
      </c>
      <c r="BU87" s="94" t="s">
        <v>81</v>
      </c>
      <c r="BV87" s="93" t="s">
        <v>82</v>
      </c>
      <c r="BW87" s="93" t="s">
        <v>83</v>
      </c>
      <c r="BX87" s="93" t="s">
        <v>84</v>
      </c>
    </row>
    <row r="88" spans="1:76" s="5" customFormat="1" ht="37.5" customHeight="1">
      <c r="A88" s="95" t="s">
        <v>85</v>
      </c>
      <c r="B88" s="96"/>
      <c r="C88" s="97"/>
      <c r="D88" s="226" t="s">
        <v>86</v>
      </c>
      <c r="E88" s="226"/>
      <c r="F88" s="226"/>
      <c r="G88" s="226"/>
      <c r="H88" s="226"/>
      <c r="I88" s="98"/>
      <c r="J88" s="226" t="s">
        <v>87</v>
      </c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4">
        <f>'161013.1 - Demolice - I.e...'!M30</f>
        <v>0</v>
      </c>
      <c r="AH88" s="225"/>
      <c r="AI88" s="225"/>
      <c r="AJ88" s="225"/>
      <c r="AK88" s="225"/>
      <c r="AL88" s="225"/>
      <c r="AM88" s="225"/>
      <c r="AN88" s="224">
        <f t="shared" si="0"/>
        <v>0</v>
      </c>
      <c r="AO88" s="225"/>
      <c r="AP88" s="225"/>
      <c r="AQ88" s="99"/>
      <c r="AS88" s="100">
        <f>'161013.1 - Demolice - I.e...'!M28</f>
        <v>0</v>
      </c>
      <c r="AT88" s="101">
        <f t="shared" si="1"/>
        <v>0</v>
      </c>
      <c r="AU88" s="102">
        <f>'161013.1 - Demolice - I.e...'!W118</f>
        <v>0</v>
      </c>
      <c r="AV88" s="101">
        <f>'161013.1 - Demolice - I.e...'!M32</f>
        <v>0</v>
      </c>
      <c r="AW88" s="101">
        <f>'161013.1 - Demolice - I.e...'!M33</f>
        <v>0</v>
      </c>
      <c r="AX88" s="101">
        <f>'161013.1 - Demolice - I.e...'!M34</f>
        <v>0</v>
      </c>
      <c r="AY88" s="101">
        <f>'161013.1 - Demolice - I.e...'!M35</f>
        <v>0</v>
      </c>
      <c r="AZ88" s="101">
        <f>'161013.1 - Demolice - I.e...'!H32</f>
        <v>0</v>
      </c>
      <c r="BA88" s="101">
        <f>'161013.1 - Demolice - I.e...'!H33</f>
        <v>0</v>
      </c>
      <c r="BB88" s="101">
        <f>'161013.1 - Demolice - I.e...'!H34</f>
        <v>0</v>
      </c>
      <c r="BC88" s="101">
        <f>'161013.1 - Demolice - I.e...'!H35</f>
        <v>0</v>
      </c>
      <c r="BD88" s="103">
        <f>'161013.1 - Demolice - I.e...'!H36</f>
        <v>0</v>
      </c>
      <c r="BT88" s="104" t="s">
        <v>88</v>
      </c>
      <c r="BV88" s="104" t="s">
        <v>82</v>
      </c>
      <c r="BW88" s="104" t="s">
        <v>89</v>
      </c>
      <c r="BX88" s="104" t="s">
        <v>83</v>
      </c>
    </row>
    <row r="89" spans="1:76" s="5" customFormat="1" ht="37.5" customHeight="1">
      <c r="A89" s="95" t="s">
        <v>85</v>
      </c>
      <c r="B89" s="96"/>
      <c r="C89" s="97"/>
      <c r="D89" s="226" t="s">
        <v>90</v>
      </c>
      <c r="E89" s="226"/>
      <c r="F89" s="226"/>
      <c r="G89" s="226"/>
      <c r="H89" s="226"/>
      <c r="I89" s="98"/>
      <c r="J89" s="226" t="s">
        <v>91</v>
      </c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4">
        <f>'161013.2 - Stavební úpravy '!M30</f>
        <v>0</v>
      </c>
      <c r="AH89" s="225"/>
      <c r="AI89" s="225"/>
      <c r="AJ89" s="225"/>
      <c r="AK89" s="225"/>
      <c r="AL89" s="225"/>
      <c r="AM89" s="225"/>
      <c r="AN89" s="224">
        <f t="shared" si="0"/>
        <v>0</v>
      </c>
      <c r="AO89" s="225"/>
      <c r="AP89" s="225"/>
      <c r="AQ89" s="99"/>
      <c r="AS89" s="100">
        <f>'161013.2 - Stavební úpravy '!M28</f>
        <v>0</v>
      </c>
      <c r="AT89" s="101">
        <f t="shared" si="1"/>
        <v>0</v>
      </c>
      <c r="AU89" s="102">
        <f>'161013.2 - Stavební úpravy '!W143</f>
        <v>0</v>
      </c>
      <c r="AV89" s="101">
        <f>'161013.2 - Stavební úpravy '!M32</f>
        <v>0</v>
      </c>
      <c r="AW89" s="101">
        <f>'161013.2 - Stavební úpravy '!M33</f>
        <v>0</v>
      </c>
      <c r="AX89" s="101">
        <f>'161013.2 - Stavební úpravy '!M34</f>
        <v>0</v>
      </c>
      <c r="AY89" s="101">
        <f>'161013.2 - Stavební úpravy '!M35</f>
        <v>0</v>
      </c>
      <c r="AZ89" s="101">
        <f>'161013.2 - Stavební úpravy '!H32</f>
        <v>0</v>
      </c>
      <c r="BA89" s="101">
        <f>'161013.2 - Stavební úpravy '!H33</f>
        <v>0</v>
      </c>
      <c r="BB89" s="101">
        <f>'161013.2 - Stavební úpravy '!H34</f>
        <v>0</v>
      </c>
      <c r="BC89" s="101">
        <f>'161013.2 - Stavební úpravy '!H35</f>
        <v>0</v>
      </c>
      <c r="BD89" s="103">
        <f>'161013.2 - Stavební úpravy '!H36</f>
        <v>0</v>
      </c>
      <c r="BT89" s="104" t="s">
        <v>88</v>
      </c>
      <c r="BV89" s="104" t="s">
        <v>82</v>
      </c>
      <c r="BW89" s="104" t="s">
        <v>92</v>
      </c>
      <c r="BX89" s="104" t="s">
        <v>83</v>
      </c>
    </row>
    <row r="90" spans="1:76" s="5" customFormat="1" ht="37.5" customHeight="1">
      <c r="A90" s="95" t="s">
        <v>85</v>
      </c>
      <c r="B90" s="96"/>
      <c r="C90" s="97"/>
      <c r="D90" s="226" t="s">
        <v>93</v>
      </c>
      <c r="E90" s="226"/>
      <c r="F90" s="226"/>
      <c r="G90" s="226"/>
      <c r="H90" s="226"/>
      <c r="I90" s="98"/>
      <c r="J90" s="226" t="s">
        <v>94</v>
      </c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4">
        <f>'161013.3 - Zdravotně tech...'!M30</f>
        <v>0</v>
      </c>
      <c r="AH90" s="225"/>
      <c r="AI90" s="225"/>
      <c r="AJ90" s="225"/>
      <c r="AK90" s="225"/>
      <c r="AL90" s="225"/>
      <c r="AM90" s="225"/>
      <c r="AN90" s="224">
        <f t="shared" si="0"/>
        <v>0</v>
      </c>
      <c r="AO90" s="225"/>
      <c r="AP90" s="225"/>
      <c r="AQ90" s="99"/>
      <c r="AS90" s="100">
        <f>'161013.3 - Zdravotně tech...'!M28</f>
        <v>0</v>
      </c>
      <c r="AT90" s="101">
        <f t="shared" si="1"/>
        <v>0</v>
      </c>
      <c r="AU90" s="102">
        <f>'161013.3 - Zdravotně tech...'!W121</f>
        <v>0</v>
      </c>
      <c r="AV90" s="101">
        <f>'161013.3 - Zdravotně tech...'!M32</f>
        <v>0</v>
      </c>
      <c r="AW90" s="101">
        <f>'161013.3 - Zdravotně tech...'!M33</f>
        <v>0</v>
      </c>
      <c r="AX90" s="101">
        <f>'161013.3 - Zdravotně tech...'!M34</f>
        <v>0</v>
      </c>
      <c r="AY90" s="101">
        <f>'161013.3 - Zdravotně tech...'!M35</f>
        <v>0</v>
      </c>
      <c r="AZ90" s="101">
        <f>'161013.3 - Zdravotně tech...'!H32</f>
        <v>0</v>
      </c>
      <c r="BA90" s="101">
        <f>'161013.3 - Zdravotně tech...'!H33</f>
        <v>0</v>
      </c>
      <c r="BB90" s="101">
        <f>'161013.3 - Zdravotně tech...'!H34</f>
        <v>0</v>
      </c>
      <c r="BC90" s="101">
        <f>'161013.3 - Zdravotně tech...'!H35</f>
        <v>0</v>
      </c>
      <c r="BD90" s="103">
        <f>'161013.3 - Zdravotně tech...'!H36</f>
        <v>0</v>
      </c>
      <c r="BT90" s="104" t="s">
        <v>88</v>
      </c>
      <c r="BV90" s="104" t="s">
        <v>82</v>
      </c>
      <c r="BW90" s="104" t="s">
        <v>95</v>
      </c>
      <c r="BX90" s="104" t="s">
        <v>83</v>
      </c>
    </row>
    <row r="91" spans="1:76" s="5" customFormat="1" ht="37.5" customHeight="1">
      <c r="A91" s="95" t="s">
        <v>85</v>
      </c>
      <c r="B91" s="96"/>
      <c r="C91" s="97"/>
      <c r="D91" s="226" t="s">
        <v>96</v>
      </c>
      <c r="E91" s="226"/>
      <c r="F91" s="226"/>
      <c r="G91" s="226"/>
      <c r="H91" s="226"/>
      <c r="I91" s="98"/>
      <c r="J91" s="226" t="s">
        <v>97</v>
      </c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4">
        <f>'161013.4 - Ústřední vytápění'!M30</f>
        <v>0</v>
      </c>
      <c r="AH91" s="225"/>
      <c r="AI91" s="225"/>
      <c r="AJ91" s="225"/>
      <c r="AK91" s="225"/>
      <c r="AL91" s="225"/>
      <c r="AM91" s="225"/>
      <c r="AN91" s="224">
        <f t="shared" si="0"/>
        <v>0</v>
      </c>
      <c r="AO91" s="225"/>
      <c r="AP91" s="225"/>
      <c r="AQ91" s="99"/>
      <c r="AS91" s="100">
        <f>'161013.4 - Ústřední vytápění'!M28</f>
        <v>0</v>
      </c>
      <c r="AT91" s="101">
        <f t="shared" si="1"/>
        <v>0</v>
      </c>
      <c r="AU91" s="102">
        <f>'161013.4 - Ústřední vytápění'!W128</f>
        <v>0</v>
      </c>
      <c r="AV91" s="101">
        <f>'161013.4 - Ústřední vytápění'!M32</f>
        <v>0</v>
      </c>
      <c r="AW91" s="101">
        <f>'161013.4 - Ústřední vytápění'!M33</f>
        <v>0</v>
      </c>
      <c r="AX91" s="101">
        <f>'161013.4 - Ústřední vytápění'!M34</f>
        <v>0</v>
      </c>
      <c r="AY91" s="101">
        <f>'161013.4 - Ústřední vytápění'!M35</f>
        <v>0</v>
      </c>
      <c r="AZ91" s="101">
        <f>'161013.4 - Ústřední vytápění'!H32</f>
        <v>0</v>
      </c>
      <c r="BA91" s="101">
        <f>'161013.4 - Ústřední vytápění'!H33</f>
        <v>0</v>
      </c>
      <c r="BB91" s="101">
        <f>'161013.4 - Ústřední vytápění'!H34</f>
        <v>0</v>
      </c>
      <c r="BC91" s="101">
        <f>'161013.4 - Ústřední vytápění'!H35</f>
        <v>0</v>
      </c>
      <c r="BD91" s="103">
        <f>'161013.4 - Ústřední vytápění'!H36</f>
        <v>0</v>
      </c>
      <c r="BT91" s="104" t="s">
        <v>88</v>
      </c>
      <c r="BV91" s="104" t="s">
        <v>82</v>
      </c>
      <c r="BW91" s="104" t="s">
        <v>98</v>
      </c>
      <c r="BX91" s="104" t="s">
        <v>83</v>
      </c>
    </row>
    <row r="92" spans="1:76" s="5" customFormat="1" ht="37.5" customHeight="1">
      <c r="A92" s="95" t="s">
        <v>85</v>
      </c>
      <c r="B92" s="96"/>
      <c r="C92" s="97"/>
      <c r="D92" s="226" t="s">
        <v>99</v>
      </c>
      <c r="E92" s="226"/>
      <c r="F92" s="226"/>
      <c r="G92" s="226"/>
      <c r="H92" s="226"/>
      <c r="I92" s="98"/>
      <c r="J92" s="226" t="s">
        <v>100</v>
      </c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4">
        <f>'161013.5.1 - Elektroinsta...'!M30</f>
        <v>0</v>
      </c>
      <c r="AH92" s="225"/>
      <c r="AI92" s="225"/>
      <c r="AJ92" s="225"/>
      <c r="AK92" s="225"/>
      <c r="AL92" s="225"/>
      <c r="AM92" s="225"/>
      <c r="AN92" s="224">
        <f t="shared" si="0"/>
        <v>0</v>
      </c>
      <c r="AO92" s="225"/>
      <c r="AP92" s="225"/>
      <c r="AQ92" s="99"/>
      <c r="AS92" s="100">
        <f>'161013.5.1 - Elektroinsta...'!M28</f>
        <v>0</v>
      </c>
      <c r="AT92" s="101">
        <f t="shared" si="1"/>
        <v>0</v>
      </c>
      <c r="AU92" s="102">
        <f>'161013.5.1 - Elektroinsta...'!W126</f>
        <v>0</v>
      </c>
      <c r="AV92" s="101">
        <f>'161013.5.1 - Elektroinsta...'!M32</f>
        <v>0</v>
      </c>
      <c r="AW92" s="101">
        <f>'161013.5.1 - Elektroinsta...'!M33</f>
        <v>0</v>
      </c>
      <c r="AX92" s="101">
        <f>'161013.5.1 - Elektroinsta...'!M34</f>
        <v>0</v>
      </c>
      <c r="AY92" s="101">
        <f>'161013.5.1 - Elektroinsta...'!M35</f>
        <v>0</v>
      </c>
      <c r="AZ92" s="101">
        <f>'161013.5.1 - Elektroinsta...'!H32</f>
        <v>0</v>
      </c>
      <c r="BA92" s="101">
        <f>'161013.5.1 - Elektroinsta...'!H33</f>
        <v>0</v>
      </c>
      <c r="BB92" s="101">
        <f>'161013.5.1 - Elektroinsta...'!H34</f>
        <v>0</v>
      </c>
      <c r="BC92" s="101">
        <f>'161013.5.1 - Elektroinsta...'!H35</f>
        <v>0</v>
      </c>
      <c r="BD92" s="103">
        <f>'161013.5.1 - Elektroinsta...'!H36</f>
        <v>0</v>
      </c>
      <c r="BT92" s="104" t="s">
        <v>88</v>
      </c>
      <c r="BV92" s="104" t="s">
        <v>82</v>
      </c>
      <c r="BW92" s="104" t="s">
        <v>101</v>
      </c>
      <c r="BX92" s="104" t="s">
        <v>83</v>
      </c>
    </row>
    <row r="93" spans="1:76" s="5" customFormat="1" ht="37.5" customHeight="1">
      <c r="A93" s="95" t="s">
        <v>85</v>
      </c>
      <c r="B93" s="96"/>
      <c r="C93" s="97"/>
      <c r="D93" s="226" t="s">
        <v>102</v>
      </c>
      <c r="E93" s="226"/>
      <c r="F93" s="226"/>
      <c r="G93" s="226"/>
      <c r="H93" s="226"/>
      <c r="I93" s="98"/>
      <c r="J93" s="226" t="s">
        <v>103</v>
      </c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4">
        <f>'161013.5.431 - Elektroins...'!M30</f>
        <v>0</v>
      </c>
      <c r="AH93" s="225"/>
      <c r="AI93" s="225"/>
      <c r="AJ93" s="225"/>
      <c r="AK93" s="225"/>
      <c r="AL93" s="225"/>
      <c r="AM93" s="225"/>
      <c r="AN93" s="224">
        <f t="shared" si="0"/>
        <v>0</v>
      </c>
      <c r="AO93" s="225"/>
      <c r="AP93" s="225"/>
      <c r="AQ93" s="99"/>
      <c r="AS93" s="100">
        <f>'161013.5.431 - Elektroins...'!M28</f>
        <v>0</v>
      </c>
      <c r="AT93" s="101">
        <f t="shared" si="1"/>
        <v>0</v>
      </c>
      <c r="AU93" s="102">
        <f>'161013.5.431 - Elektroins...'!W124</f>
        <v>0</v>
      </c>
      <c r="AV93" s="101">
        <f>'161013.5.431 - Elektroins...'!M32</f>
        <v>0</v>
      </c>
      <c r="AW93" s="101">
        <f>'161013.5.431 - Elektroins...'!M33</f>
        <v>0</v>
      </c>
      <c r="AX93" s="101">
        <f>'161013.5.431 - Elektroins...'!M34</f>
        <v>0</v>
      </c>
      <c r="AY93" s="101">
        <f>'161013.5.431 - Elektroins...'!M35</f>
        <v>0</v>
      </c>
      <c r="AZ93" s="101">
        <f>'161013.5.431 - Elektroins...'!H32</f>
        <v>0</v>
      </c>
      <c r="BA93" s="101">
        <f>'161013.5.431 - Elektroins...'!H33</f>
        <v>0</v>
      </c>
      <c r="BB93" s="101">
        <f>'161013.5.431 - Elektroins...'!H34</f>
        <v>0</v>
      </c>
      <c r="BC93" s="101">
        <f>'161013.5.431 - Elektroins...'!H35</f>
        <v>0</v>
      </c>
      <c r="BD93" s="103">
        <f>'161013.5.431 - Elektroins...'!H36</f>
        <v>0</v>
      </c>
      <c r="BT93" s="104" t="s">
        <v>88</v>
      </c>
      <c r="BV93" s="104" t="s">
        <v>82</v>
      </c>
      <c r="BW93" s="104" t="s">
        <v>104</v>
      </c>
      <c r="BX93" s="104" t="s">
        <v>83</v>
      </c>
    </row>
    <row r="94" spans="1:76" s="5" customFormat="1" ht="37.5" customHeight="1">
      <c r="A94" s="95" t="s">
        <v>85</v>
      </c>
      <c r="B94" s="96"/>
      <c r="C94" s="97"/>
      <c r="D94" s="226" t="s">
        <v>105</v>
      </c>
      <c r="E94" s="226"/>
      <c r="F94" s="226"/>
      <c r="G94" s="226"/>
      <c r="H94" s="226"/>
      <c r="I94" s="98"/>
      <c r="J94" s="226" t="s">
        <v>106</v>
      </c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4">
        <f>'161013.5.out - Elektroins...'!M30</f>
        <v>0</v>
      </c>
      <c r="AH94" s="225"/>
      <c r="AI94" s="225"/>
      <c r="AJ94" s="225"/>
      <c r="AK94" s="225"/>
      <c r="AL94" s="225"/>
      <c r="AM94" s="225"/>
      <c r="AN94" s="224">
        <f t="shared" si="0"/>
        <v>0</v>
      </c>
      <c r="AO94" s="225"/>
      <c r="AP94" s="225"/>
      <c r="AQ94" s="99"/>
      <c r="AS94" s="100">
        <f>'161013.5.out - Elektroins...'!M28</f>
        <v>0</v>
      </c>
      <c r="AT94" s="101">
        <f t="shared" si="1"/>
        <v>0</v>
      </c>
      <c r="AU94" s="102">
        <f>'161013.5.out - Elektroins...'!W122</f>
        <v>0</v>
      </c>
      <c r="AV94" s="101">
        <f>'161013.5.out - Elektroins...'!M32</f>
        <v>0</v>
      </c>
      <c r="AW94" s="101">
        <f>'161013.5.out - Elektroins...'!M33</f>
        <v>0</v>
      </c>
      <c r="AX94" s="101">
        <f>'161013.5.out - Elektroins...'!M34</f>
        <v>0</v>
      </c>
      <c r="AY94" s="101">
        <f>'161013.5.out - Elektroins...'!M35</f>
        <v>0</v>
      </c>
      <c r="AZ94" s="101">
        <f>'161013.5.out - Elektroins...'!H32</f>
        <v>0</v>
      </c>
      <c r="BA94" s="101">
        <f>'161013.5.out - Elektroins...'!H33</f>
        <v>0</v>
      </c>
      <c r="BB94" s="101">
        <f>'161013.5.out - Elektroins...'!H34</f>
        <v>0</v>
      </c>
      <c r="BC94" s="101">
        <f>'161013.5.out - Elektroins...'!H35</f>
        <v>0</v>
      </c>
      <c r="BD94" s="103">
        <f>'161013.5.out - Elektroins...'!H36</f>
        <v>0</v>
      </c>
      <c r="BT94" s="104" t="s">
        <v>88</v>
      </c>
      <c r="BV94" s="104" t="s">
        <v>82</v>
      </c>
      <c r="BW94" s="104" t="s">
        <v>107</v>
      </c>
      <c r="BX94" s="104" t="s">
        <v>83</v>
      </c>
    </row>
    <row r="95" spans="1:76" s="5" customFormat="1" ht="37.5" customHeight="1">
      <c r="A95" s="95" t="s">
        <v>85</v>
      </c>
      <c r="B95" s="96"/>
      <c r="C95" s="97"/>
      <c r="D95" s="226" t="s">
        <v>108</v>
      </c>
      <c r="E95" s="226"/>
      <c r="F95" s="226"/>
      <c r="G95" s="226"/>
      <c r="H95" s="226"/>
      <c r="I95" s="98"/>
      <c r="J95" s="226" t="s">
        <v>109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4">
        <f>'161013.6 - Vzduchotechnika'!M30</f>
        <v>0</v>
      </c>
      <c r="AH95" s="225"/>
      <c r="AI95" s="225"/>
      <c r="AJ95" s="225"/>
      <c r="AK95" s="225"/>
      <c r="AL95" s="225"/>
      <c r="AM95" s="225"/>
      <c r="AN95" s="224">
        <f t="shared" si="0"/>
        <v>0</v>
      </c>
      <c r="AO95" s="225"/>
      <c r="AP95" s="225"/>
      <c r="AQ95" s="99"/>
      <c r="AS95" s="100">
        <f>'161013.6 - Vzduchotechnika'!M28</f>
        <v>0</v>
      </c>
      <c r="AT95" s="101">
        <f t="shared" si="1"/>
        <v>0</v>
      </c>
      <c r="AU95" s="102">
        <f>'161013.6 - Vzduchotechnika'!W127</f>
        <v>0</v>
      </c>
      <c r="AV95" s="101">
        <f>'161013.6 - Vzduchotechnika'!M32</f>
        <v>0</v>
      </c>
      <c r="AW95" s="101">
        <f>'161013.6 - Vzduchotechnika'!M33</f>
        <v>0</v>
      </c>
      <c r="AX95" s="101">
        <f>'161013.6 - Vzduchotechnika'!M34</f>
        <v>0</v>
      </c>
      <c r="AY95" s="101">
        <f>'161013.6 - Vzduchotechnika'!M35</f>
        <v>0</v>
      </c>
      <c r="AZ95" s="101">
        <f>'161013.6 - Vzduchotechnika'!H32</f>
        <v>0</v>
      </c>
      <c r="BA95" s="101">
        <f>'161013.6 - Vzduchotechnika'!H33</f>
        <v>0</v>
      </c>
      <c r="BB95" s="101">
        <f>'161013.6 - Vzduchotechnika'!H34</f>
        <v>0</v>
      </c>
      <c r="BC95" s="101">
        <f>'161013.6 - Vzduchotechnika'!H35</f>
        <v>0</v>
      </c>
      <c r="BD95" s="103">
        <f>'161013.6 - Vzduchotechnika'!H36</f>
        <v>0</v>
      </c>
      <c r="BT95" s="104" t="s">
        <v>88</v>
      </c>
      <c r="BV95" s="104" t="s">
        <v>82</v>
      </c>
      <c r="BW95" s="104" t="s">
        <v>110</v>
      </c>
      <c r="BX95" s="104" t="s">
        <v>83</v>
      </c>
    </row>
    <row r="96" spans="1:76" s="5" customFormat="1" ht="37.5" customHeight="1">
      <c r="A96" s="95" t="s">
        <v>85</v>
      </c>
      <c r="B96" s="96"/>
      <c r="C96" s="97"/>
      <c r="D96" s="226" t="s">
        <v>111</v>
      </c>
      <c r="E96" s="226"/>
      <c r="F96" s="226"/>
      <c r="G96" s="226"/>
      <c r="H96" s="226"/>
      <c r="I96" s="98"/>
      <c r="J96" s="226" t="s">
        <v>112</v>
      </c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4">
        <f>'161013.7 - Sadové úpravy'!M30</f>
        <v>0</v>
      </c>
      <c r="AH96" s="225"/>
      <c r="AI96" s="225"/>
      <c r="AJ96" s="225"/>
      <c r="AK96" s="225"/>
      <c r="AL96" s="225"/>
      <c r="AM96" s="225"/>
      <c r="AN96" s="224">
        <f t="shared" si="0"/>
        <v>0</v>
      </c>
      <c r="AO96" s="225"/>
      <c r="AP96" s="225"/>
      <c r="AQ96" s="99"/>
      <c r="AS96" s="100">
        <f>'161013.7 - Sadové úpravy'!M28</f>
        <v>0</v>
      </c>
      <c r="AT96" s="101">
        <f t="shared" si="1"/>
        <v>0</v>
      </c>
      <c r="AU96" s="102">
        <f>'161013.7 - Sadové úpravy'!W116</f>
        <v>0</v>
      </c>
      <c r="AV96" s="101">
        <f>'161013.7 - Sadové úpravy'!M32</f>
        <v>0</v>
      </c>
      <c r="AW96" s="101">
        <f>'161013.7 - Sadové úpravy'!M33</f>
        <v>0</v>
      </c>
      <c r="AX96" s="101">
        <f>'161013.7 - Sadové úpravy'!M34</f>
        <v>0</v>
      </c>
      <c r="AY96" s="101">
        <f>'161013.7 - Sadové úpravy'!M35</f>
        <v>0</v>
      </c>
      <c r="AZ96" s="101">
        <f>'161013.7 - Sadové úpravy'!H32</f>
        <v>0</v>
      </c>
      <c r="BA96" s="101">
        <f>'161013.7 - Sadové úpravy'!H33</f>
        <v>0</v>
      </c>
      <c r="BB96" s="101">
        <f>'161013.7 - Sadové úpravy'!H34</f>
        <v>0</v>
      </c>
      <c r="BC96" s="101">
        <f>'161013.7 - Sadové úpravy'!H35</f>
        <v>0</v>
      </c>
      <c r="BD96" s="103">
        <f>'161013.7 - Sadové úpravy'!H36</f>
        <v>0</v>
      </c>
      <c r="BT96" s="104" t="s">
        <v>88</v>
      </c>
      <c r="BV96" s="104" t="s">
        <v>82</v>
      </c>
      <c r="BW96" s="104" t="s">
        <v>113</v>
      </c>
      <c r="BX96" s="104" t="s">
        <v>83</v>
      </c>
    </row>
    <row r="97" spans="1:76" s="5" customFormat="1" ht="37.5" customHeight="1">
      <c r="A97" s="95" t="s">
        <v>85</v>
      </c>
      <c r="B97" s="96"/>
      <c r="C97" s="97"/>
      <c r="D97" s="226" t="s">
        <v>114</v>
      </c>
      <c r="E97" s="226"/>
      <c r="F97" s="226"/>
      <c r="G97" s="226"/>
      <c r="H97" s="226"/>
      <c r="I97" s="98"/>
      <c r="J97" s="226" t="s">
        <v>115</v>
      </c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4">
        <f>'161013.8 - Vedlejší rozpo...'!M30</f>
        <v>0</v>
      </c>
      <c r="AH97" s="225"/>
      <c r="AI97" s="225"/>
      <c r="AJ97" s="225"/>
      <c r="AK97" s="225"/>
      <c r="AL97" s="225"/>
      <c r="AM97" s="225"/>
      <c r="AN97" s="224">
        <f t="shared" si="0"/>
        <v>0</v>
      </c>
      <c r="AO97" s="225"/>
      <c r="AP97" s="225"/>
      <c r="AQ97" s="99"/>
      <c r="AS97" s="105">
        <f>'161013.8 - Vedlejší rozpo...'!M28</f>
        <v>0</v>
      </c>
      <c r="AT97" s="106">
        <f t="shared" si="1"/>
        <v>0</v>
      </c>
      <c r="AU97" s="107">
        <f>'161013.8 - Vedlejší rozpo...'!W116</f>
        <v>0</v>
      </c>
      <c r="AV97" s="106">
        <f>'161013.8 - Vedlejší rozpo...'!M32</f>
        <v>0</v>
      </c>
      <c r="AW97" s="106">
        <f>'161013.8 - Vedlejší rozpo...'!M33</f>
        <v>0</v>
      </c>
      <c r="AX97" s="106">
        <f>'161013.8 - Vedlejší rozpo...'!M34</f>
        <v>0</v>
      </c>
      <c r="AY97" s="106">
        <f>'161013.8 - Vedlejší rozpo...'!M35</f>
        <v>0</v>
      </c>
      <c r="AZ97" s="106">
        <f>'161013.8 - Vedlejší rozpo...'!H32</f>
        <v>0</v>
      </c>
      <c r="BA97" s="106">
        <f>'161013.8 - Vedlejší rozpo...'!H33</f>
        <v>0</v>
      </c>
      <c r="BB97" s="106">
        <f>'161013.8 - Vedlejší rozpo...'!H34</f>
        <v>0</v>
      </c>
      <c r="BC97" s="106">
        <f>'161013.8 - Vedlejší rozpo...'!H35</f>
        <v>0</v>
      </c>
      <c r="BD97" s="108">
        <f>'161013.8 - Vedlejší rozpo...'!H36</f>
        <v>0</v>
      </c>
      <c r="BT97" s="104" t="s">
        <v>88</v>
      </c>
      <c r="BV97" s="104" t="s">
        <v>82</v>
      </c>
      <c r="BW97" s="104" t="s">
        <v>116</v>
      </c>
      <c r="BX97" s="104" t="s">
        <v>83</v>
      </c>
    </row>
    <row r="98" spans="2:43" ht="13.5">
      <c r="B98" s="25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6"/>
    </row>
    <row r="99" spans="2:48" s="1" customFormat="1" ht="30" customHeight="1">
      <c r="B99" s="38"/>
      <c r="C99" s="87" t="s">
        <v>117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223">
        <f>ROUND(SUM(AG100:AG112),2)</f>
        <v>0</v>
      </c>
      <c r="AH99" s="223"/>
      <c r="AI99" s="223"/>
      <c r="AJ99" s="223"/>
      <c r="AK99" s="223"/>
      <c r="AL99" s="223"/>
      <c r="AM99" s="223"/>
      <c r="AN99" s="223">
        <f>ROUND(SUM(AN100:AN112),2)</f>
        <v>0</v>
      </c>
      <c r="AO99" s="223"/>
      <c r="AP99" s="223"/>
      <c r="AQ99" s="40"/>
      <c r="AS99" s="83" t="s">
        <v>118</v>
      </c>
      <c r="AT99" s="84" t="s">
        <v>119</v>
      </c>
      <c r="AU99" s="84" t="s">
        <v>44</v>
      </c>
      <c r="AV99" s="85" t="s">
        <v>67</v>
      </c>
    </row>
    <row r="100" spans="2:89" s="1" customFormat="1" ht="19.9" customHeight="1" hidden="1">
      <c r="B100" s="38"/>
      <c r="C100" s="39"/>
      <c r="D100" s="109" t="s">
        <v>120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220">
        <f>ROUND(AG87*AS100,2)</f>
        <v>0</v>
      </c>
      <c r="AH100" s="221"/>
      <c r="AI100" s="221"/>
      <c r="AJ100" s="221"/>
      <c r="AK100" s="221"/>
      <c r="AL100" s="221"/>
      <c r="AM100" s="221"/>
      <c r="AN100" s="221">
        <f aca="true" t="shared" si="2" ref="AN100:AN109">ROUND(AG100+AV100,2)</f>
        <v>0</v>
      </c>
      <c r="AO100" s="221"/>
      <c r="AP100" s="221"/>
      <c r="AQ100" s="40"/>
      <c r="AS100" s="110">
        <v>0</v>
      </c>
      <c r="AT100" s="111" t="s">
        <v>121</v>
      </c>
      <c r="AU100" s="111" t="s">
        <v>45</v>
      </c>
      <c r="AV100" s="112">
        <f>ROUND(IF(AU100="základní",AG100*L31,IF(AU100="snížená",AG100*L32,0)),2)</f>
        <v>0</v>
      </c>
      <c r="BV100" s="21" t="s">
        <v>122</v>
      </c>
      <c r="BY100" s="113">
        <f aca="true" t="shared" si="3" ref="BY100:BY112">IF(AU100="základní",AV100,0)</f>
        <v>0</v>
      </c>
      <c r="BZ100" s="113">
        <f aca="true" t="shared" si="4" ref="BZ100:BZ112">IF(AU100="snížená",AV100,0)</f>
        <v>0</v>
      </c>
      <c r="CA100" s="113">
        <v>0</v>
      </c>
      <c r="CB100" s="113">
        <v>0</v>
      </c>
      <c r="CC100" s="113">
        <v>0</v>
      </c>
      <c r="CD100" s="113">
        <f aca="true" t="shared" si="5" ref="CD100:CD112">IF(AU100="základní",AG100,0)</f>
        <v>0</v>
      </c>
      <c r="CE100" s="113">
        <f aca="true" t="shared" si="6" ref="CE100:CE112">IF(AU100="snížená",AG100,0)</f>
        <v>0</v>
      </c>
      <c r="CF100" s="113">
        <f aca="true" t="shared" si="7" ref="CF100:CF112">IF(AU100="zákl. přenesená",AG100,0)</f>
        <v>0</v>
      </c>
      <c r="CG100" s="113">
        <f aca="true" t="shared" si="8" ref="CG100:CG112">IF(AU100="sníž. přenesená",AG100,0)</f>
        <v>0</v>
      </c>
      <c r="CH100" s="113">
        <f aca="true" t="shared" si="9" ref="CH100:CH112">IF(AU100="nulová",AG100,0)</f>
        <v>0</v>
      </c>
      <c r="CI100" s="21">
        <f aca="true" t="shared" si="10" ref="CI100:CI112">IF(AU100="základní",1,IF(AU100="snížená",2,IF(AU100="zákl. přenesená",4,IF(AU100="sníž. přenesená",5,3))))</f>
        <v>1</v>
      </c>
      <c r="CJ100" s="21">
        <f>IF(AT100="stavební čast",1,IF(88100="investiční čast",2,3))</f>
        <v>1</v>
      </c>
      <c r="CK100" s="21" t="str">
        <f aca="true" t="shared" si="11" ref="CK100:CK112">IF(D100="Vyplň vlastní","","x")</f>
        <v>x</v>
      </c>
    </row>
    <row r="101" spans="2:89" s="1" customFormat="1" ht="19.9" customHeight="1" hidden="1">
      <c r="B101" s="38"/>
      <c r="C101" s="39"/>
      <c r="D101" s="109" t="s">
        <v>123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220">
        <f>ROUND(AG87*AS101,2)</f>
        <v>0</v>
      </c>
      <c r="AH101" s="221"/>
      <c r="AI101" s="221"/>
      <c r="AJ101" s="221"/>
      <c r="AK101" s="221"/>
      <c r="AL101" s="221"/>
      <c r="AM101" s="221"/>
      <c r="AN101" s="221">
        <f t="shared" si="2"/>
        <v>0</v>
      </c>
      <c r="AO101" s="221"/>
      <c r="AP101" s="221"/>
      <c r="AQ101" s="40"/>
      <c r="AS101" s="114">
        <v>0</v>
      </c>
      <c r="AT101" s="115" t="s">
        <v>121</v>
      </c>
      <c r="AU101" s="115" t="s">
        <v>45</v>
      </c>
      <c r="AV101" s="116">
        <f>ROUND(IF(AU101="základní",AG101*L31,IF(AU101="snížená",AG101*L32,0)),2)</f>
        <v>0</v>
      </c>
      <c r="BV101" s="21" t="s">
        <v>122</v>
      </c>
      <c r="BY101" s="113">
        <f t="shared" si="3"/>
        <v>0</v>
      </c>
      <c r="BZ101" s="113">
        <f t="shared" si="4"/>
        <v>0</v>
      </c>
      <c r="CA101" s="113">
        <v>0</v>
      </c>
      <c r="CB101" s="113">
        <v>0</v>
      </c>
      <c r="CC101" s="113">
        <v>0</v>
      </c>
      <c r="CD101" s="113">
        <f t="shared" si="5"/>
        <v>0</v>
      </c>
      <c r="CE101" s="113">
        <f t="shared" si="6"/>
        <v>0</v>
      </c>
      <c r="CF101" s="113">
        <f t="shared" si="7"/>
        <v>0</v>
      </c>
      <c r="CG101" s="113">
        <f t="shared" si="8"/>
        <v>0</v>
      </c>
      <c r="CH101" s="113">
        <f t="shared" si="9"/>
        <v>0</v>
      </c>
      <c r="CI101" s="21">
        <f t="shared" si="10"/>
        <v>1</v>
      </c>
      <c r="CJ101" s="21">
        <f>IF(AT101="stavební čast",1,IF(88101="investiční čast",2,3))</f>
        <v>1</v>
      </c>
      <c r="CK101" s="21" t="str">
        <f t="shared" si="11"/>
        <v>x</v>
      </c>
    </row>
    <row r="102" spans="2:89" s="1" customFormat="1" ht="19.9" customHeight="1" hidden="1">
      <c r="B102" s="38"/>
      <c r="C102" s="39"/>
      <c r="D102" s="109" t="s">
        <v>124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220">
        <f>ROUND(AG87*AS102,2)</f>
        <v>0</v>
      </c>
      <c r="AH102" s="221"/>
      <c r="AI102" s="221"/>
      <c r="AJ102" s="221"/>
      <c r="AK102" s="221"/>
      <c r="AL102" s="221"/>
      <c r="AM102" s="221"/>
      <c r="AN102" s="221">
        <f t="shared" si="2"/>
        <v>0</v>
      </c>
      <c r="AO102" s="221"/>
      <c r="AP102" s="221"/>
      <c r="AQ102" s="40"/>
      <c r="AS102" s="114">
        <v>0</v>
      </c>
      <c r="AT102" s="115" t="s">
        <v>121</v>
      </c>
      <c r="AU102" s="115" t="s">
        <v>45</v>
      </c>
      <c r="AV102" s="116">
        <f>ROUND(IF(AU102="základní",AG102*L31,IF(AU102="snížená",AG102*L32,0)),2)</f>
        <v>0</v>
      </c>
      <c r="BV102" s="21" t="s">
        <v>122</v>
      </c>
      <c r="BY102" s="113">
        <f t="shared" si="3"/>
        <v>0</v>
      </c>
      <c r="BZ102" s="113">
        <f t="shared" si="4"/>
        <v>0</v>
      </c>
      <c r="CA102" s="113">
        <v>0</v>
      </c>
      <c r="CB102" s="113">
        <v>0</v>
      </c>
      <c r="CC102" s="113">
        <v>0</v>
      </c>
      <c r="CD102" s="113">
        <f t="shared" si="5"/>
        <v>0</v>
      </c>
      <c r="CE102" s="113">
        <f t="shared" si="6"/>
        <v>0</v>
      </c>
      <c r="CF102" s="113">
        <f t="shared" si="7"/>
        <v>0</v>
      </c>
      <c r="CG102" s="113">
        <f t="shared" si="8"/>
        <v>0</v>
      </c>
      <c r="CH102" s="113">
        <f t="shared" si="9"/>
        <v>0</v>
      </c>
      <c r="CI102" s="21">
        <f t="shared" si="10"/>
        <v>1</v>
      </c>
      <c r="CJ102" s="21">
        <f>IF(AT102="stavební čast",1,IF(88102="investiční čast",2,3))</f>
        <v>1</v>
      </c>
      <c r="CK102" s="21" t="str">
        <f t="shared" si="11"/>
        <v>x</v>
      </c>
    </row>
    <row r="103" spans="2:89" s="1" customFormat="1" ht="19.9" customHeight="1" hidden="1">
      <c r="B103" s="38"/>
      <c r="C103" s="39"/>
      <c r="D103" s="109" t="s">
        <v>125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220">
        <f>ROUND(AG87*AS103,2)</f>
        <v>0</v>
      </c>
      <c r="AH103" s="221"/>
      <c r="AI103" s="221"/>
      <c r="AJ103" s="221"/>
      <c r="AK103" s="221"/>
      <c r="AL103" s="221"/>
      <c r="AM103" s="221"/>
      <c r="AN103" s="221">
        <f t="shared" si="2"/>
        <v>0</v>
      </c>
      <c r="AO103" s="221"/>
      <c r="AP103" s="221"/>
      <c r="AQ103" s="40"/>
      <c r="AS103" s="114">
        <v>0</v>
      </c>
      <c r="AT103" s="115" t="s">
        <v>121</v>
      </c>
      <c r="AU103" s="115" t="s">
        <v>45</v>
      </c>
      <c r="AV103" s="116">
        <f>ROUND(IF(AU103="základní",AG103*L31,IF(AU103="snížená",AG103*L32,0)),2)</f>
        <v>0</v>
      </c>
      <c r="BV103" s="21" t="s">
        <v>122</v>
      </c>
      <c r="BY103" s="113">
        <f t="shared" si="3"/>
        <v>0</v>
      </c>
      <c r="BZ103" s="113">
        <f t="shared" si="4"/>
        <v>0</v>
      </c>
      <c r="CA103" s="113">
        <v>0</v>
      </c>
      <c r="CB103" s="113">
        <v>0</v>
      </c>
      <c r="CC103" s="113">
        <v>0</v>
      </c>
      <c r="CD103" s="113">
        <f t="shared" si="5"/>
        <v>0</v>
      </c>
      <c r="CE103" s="113">
        <f t="shared" si="6"/>
        <v>0</v>
      </c>
      <c r="CF103" s="113">
        <f t="shared" si="7"/>
        <v>0</v>
      </c>
      <c r="CG103" s="113">
        <f t="shared" si="8"/>
        <v>0</v>
      </c>
      <c r="CH103" s="113">
        <f t="shared" si="9"/>
        <v>0</v>
      </c>
      <c r="CI103" s="21">
        <f t="shared" si="10"/>
        <v>1</v>
      </c>
      <c r="CJ103" s="21">
        <f>IF(AT103="stavební čast",1,IF(88103="investiční čast",2,3))</f>
        <v>1</v>
      </c>
      <c r="CK103" s="21" t="str">
        <f t="shared" si="11"/>
        <v>x</v>
      </c>
    </row>
    <row r="104" spans="2:89" s="1" customFormat="1" ht="19.9" customHeight="1" hidden="1">
      <c r="B104" s="38"/>
      <c r="C104" s="39"/>
      <c r="D104" s="109" t="s">
        <v>126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220">
        <f>ROUND(AG87*AS104,2)</f>
        <v>0</v>
      </c>
      <c r="AH104" s="221"/>
      <c r="AI104" s="221"/>
      <c r="AJ104" s="221"/>
      <c r="AK104" s="221"/>
      <c r="AL104" s="221"/>
      <c r="AM104" s="221"/>
      <c r="AN104" s="221">
        <f t="shared" si="2"/>
        <v>0</v>
      </c>
      <c r="AO104" s="221"/>
      <c r="AP104" s="221"/>
      <c r="AQ104" s="40"/>
      <c r="AS104" s="114">
        <v>0</v>
      </c>
      <c r="AT104" s="115" t="s">
        <v>121</v>
      </c>
      <c r="AU104" s="115" t="s">
        <v>45</v>
      </c>
      <c r="AV104" s="116">
        <f>ROUND(IF(AU104="základní",AG104*L31,IF(AU104="snížená",AG104*L32,0)),2)</f>
        <v>0</v>
      </c>
      <c r="BV104" s="21" t="s">
        <v>122</v>
      </c>
      <c r="BY104" s="113">
        <f t="shared" si="3"/>
        <v>0</v>
      </c>
      <c r="BZ104" s="113">
        <f t="shared" si="4"/>
        <v>0</v>
      </c>
      <c r="CA104" s="113">
        <v>0</v>
      </c>
      <c r="CB104" s="113">
        <v>0</v>
      </c>
      <c r="CC104" s="113">
        <v>0</v>
      </c>
      <c r="CD104" s="113">
        <f t="shared" si="5"/>
        <v>0</v>
      </c>
      <c r="CE104" s="113">
        <f t="shared" si="6"/>
        <v>0</v>
      </c>
      <c r="CF104" s="113">
        <f t="shared" si="7"/>
        <v>0</v>
      </c>
      <c r="CG104" s="113">
        <f t="shared" si="8"/>
        <v>0</v>
      </c>
      <c r="CH104" s="113">
        <f t="shared" si="9"/>
        <v>0</v>
      </c>
      <c r="CI104" s="21">
        <f t="shared" si="10"/>
        <v>1</v>
      </c>
      <c r="CJ104" s="21">
        <f>IF(AT104="stavební čast",1,IF(88104="investiční čast",2,3))</f>
        <v>1</v>
      </c>
      <c r="CK104" s="21" t="str">
        <f t="shared" si="11"/>
        <v>x</v>
      </c>
    </row>
    <row r="105" spans="2:89" s="1" customFormat="1" ht="19.9" customHeight="1" hidden="1">
      <c r="B105" s="38"/>
      <c r="C105" s="39"/>
      <c r="D105" s="109" t="s">
        <v>127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220">
        <f>ROUND(AG87*AS105,2)</f>
        <v>0</v>
      </c>
      <c r="AH105" s="221"/>
      <c r="AI105" s="221"/>
      <c r="AJ105" s="221"/>
      <c r="AK105" s="221"/>
      <c r="AL105" s="221"/>
      <c r="AM105" s="221"/>
      <c r="AN105" s="221">
        <f t="shared" si="2"/>
        <v>0</v>
      </c>
      <c r="AO105" s="221"/>
      <c r="AP105" s="221"/>
      <c r="AQ105" s="40"/>
      <c r="AS105" s="114">
        <v>0</v>
      </c>
      <c r="AT105" s="115" t="s">
        <v>121</v>
      </c>
      <c r="AU105" s="115" t="s">
        <v>45</v>
      </c>
      <c r="AV105" s="116">
        <f>ROUND(IF(AU105="základní",AG105*L31,IF(AU105="snížená",AG105*L32,0)),2)</f>
        <v>0</v>
      </c>
      <c r="BV105" s="21" t="s">
        <v>122</v>
      </c>
      <c r="BY105" s="113">
        <f t="shared" si="3"/>
        <v>0</v>
      </c>
      <c r="BZ105" s="113">
        <f t="shared" si="4"/>
        <v>0</v>
      </c>
      <c r="CA105" s="113">
        <v>0</v>
      </c>
      <c r="CB105" s="113">
        <v>0</v>
      </c>
      <c r="CC105" s="113">
        <v>0</v>
      </c>
      <c r="CD105" s="113">
        <f t="shared" si="5"/>
        <v>0</v>
      </c>
      <c r="CE105" s="113">
        <f t="shared" si="6"/>
        <v>0</v>
      </c>
      <c r="CF105" s="113">
        <f t="shared" si="7"/>
        <v>0</v>
      </c>
      <c r="CG105" s="113">
        <f t="shared" si="8"/>
        <v>0</v>
      </c>
      <c r="CH105" s="113">
        <f t="shared" si="9"/>
        <v>0</v>
      </c>
      <c r="CI105" s="21">
        <f t="shared" si="10"/>
        <v>1</v>
      </c>
      <c r="CJ105" s="21">
        <f>IF(AT105="stavební čast",1,IF(88105="investiční čast",2,3))</f>
        <v>1</v>
      </c>
      <c r="CK105" s="21" t="str">
        <f t="shared" si="11"/>
        <v>x</v>
      </c>
    </row>
    <row r="106" spans="2:89" s="1" customFormat="1" ht="19.9" customHeight="1" hidden="1">
      <c r="B106" s="38"/>
      <c r="C106" s="39"/>
      <c r="D106" s="109" t="s">
        <v>128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220">
        <f>ROUND(AG87*AS106,2)</f>
        <v>0</v>
      </c>
      <c r="AH106" s="221"/>
      <c r="AI106" s="221"/>
      <c r="AJ106" s="221"/>
      <c r="AK106" s="221"/>
      <c r="AL106" s="221"/>
      <c r="AM106" s="221"/>
      <c r="AN106" s="221">
        <f t="shared" si="2"/>
        <v>0</v>
      </c>
      <c r="AO106" s="221"/>
      <c r="AP106" s="221"/>
      <c r="AQ106" s="40"/>
      <c r="AS106" s="114">
        <v>0</v>
      </c>
      <c r="AT106" s="115" t="s">
        <v>121</v>
      </c>
      <c r="AU106" s="115" t="s">
        <v>45</v>
      </c>
      <c r="AV106" s="116">
        <f>ROUND(IF(AU106="základní",AG106*L31,IF(AU106="snížená",AG106*L32,0)),2)</f>
        <v>0</v>
      </c>
      <c r="BV106" s="21" t="s">
        <v>122</v>
      </c>
      <c r="BY106" s="113">
        <f t="shared" si="3"/>
        <v>0</v>
      </c>
      <c r="BZ106" s="113">
        <f t="shared" si="4"/>
        <v>0</v>
      </c>
      <c r="CA106" s="113">
        <v>0</v>
      </c>
      <c r="CB106" s="113">
        <v>0</v>
      </c>
      <c r="CC106" s="113">
        <v>0</v>
      </c>
      <c r="CD106" s="113">
        <f t="shared" si="5"/>
        <v>0</v>
      </c>
      <c r="CE106" s="113">
        <f t="shared" si="6"/>
        <v>0</v>
      </c>
      <c r="CF106" s="113">
        <f t="shared" si="7"/>
        <v>0</v>
      </c>
      <c r="CG106" s="113">
        <f t="shared" si="8"/>
        <v>0</v>
      </c>
      <c r="CH106" s="113">
        <f t="shared" si="9"/>
        <v>0</v>
      </c>
      <c r="CI106" s="21">
        <f t="shared" si="10"/>
        <v>1</v>
      </c>
      <c r="CJ106" s="21">
        <f>IF(AT106="stavební čast",1,IF(88106="investiční čast",2,3))</f>
        <v>1</v>
      </c>
      <c r="CK106" s="21" t="str">
        <f t="shared" si="11"/>
        <v>x</v>
      </c>
    </row>
    <row r="107" spans="2:89" s="1" customFormat="1" ht="19.9" customHeight="1" hidden="1">
      <c r="B107" s="38"/>
      <c r="C107" s="39"/>
      <c r="D107" s="109" t="s">
        <v>129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220">
        <f>ROUND(AG87*AS107,2)</f>
        <v>0</v>
      </c>
      <c r="AH107" s="221"/>
      <c r="AI107" s="221"/>
      <c r="AJ107" s="221"/>
      <c r="AK107" s="221"/>
      <c r="AL107" s="221"/>
      <c r="AM107" s="221"/>
      <c r="AN107" s="221">
        <f t="shared" si="2"/>
        <v>0</v>
      </c>
      <c r="AO107" s="221"/>
      <c r="AP107" s="221"/>
      <c r="AQ107" s="40"/>
      <c r="AS107" s="114">
        <v>0</v>
      </c>
      <c r="AT107" s="115" t="s">
        <v>121</v>
      </c>
      <c r="AU107" s="115" t="s">
        <v>45</v>
      </c>
      <c r="AV107" s="116">
        <f>ROUND(IF(AU107="základní",AG107*L31,IF(AU107="snížená",AG107*L32,0)),2)</f>
        <v>0</v>
      </c>
      <c r="BV107" s="21" t="s">
        <v>122</v>
      </c>
      <c r="BY107" s="113">
        <f t="shared" si="3"/>
        <v>0</v>
      </c>
      <c r="BZ107" s="113">
        <f t="shared" si="4"/>
        <v>0</v>
      </c>
      <c r="CA107" s="113">
        <v>0</v>
      </c>
      <c r="CB107" s="113">
        <v>0</v>
      </c>
      <c r="CC107" s="113">
        <v>0</v>
      </c>
      <c r="CD107" s="113">
        <f t="shared" si="5"/>
        <v>0</v>
      </c>
      <c r="CE107" s="113">
        <f t="shared" si="6"/>
        <v>0</v>
      </c>
      <c r="CF107" s="113">
        <f t="shared" si="7"/>
        <v>0</v>
      </c>
      <c r="CG107" s="113">
        <f t="shared" si="8"/>
        <v>0</v>
      </c>
      <c r="CH107" s="113">
        <f t="shared" si="9"/>
        <v>0</v>
      </c>
      <c r="CI107" s="21">
        <f t="shared" si="10"/>
        <v>1</v>
      </c>
      <c r="CJ107" s="21">
        <f>IF(AT107="stavební čast",1,IF(88107="investiční čast",2,3))</f>
        <v>1</v>
      </c>
      <c r="CK107" s="21" t="str">
        <f t="shared" si="11"/>
        <v>x</v>
      </c>
    </row>
    <row r="108" spans="2:89" s="1" customFormat="1" ht="19.9" customHeight="1" hidden="1">
      <c r="B108" s="38"/>
      <c r="C108" s="39"/>
      <c r="D108" s="109" t="s">
        <v>130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220">
        <f>ROUND(AG87*AS108,2)</f>
        <v>0</v>
      </c>
      <c r="AH108" s="221"/>
      <c r="AI108" s="221"/>
      <c r="AJ108" s="221"/>
      <c r="AK108" s="221"/>
      <c r="AL108" s="221"/>
      <c r="AM108" s="221"/>
      <c r="AN108" s="221">
        <f t="shared" si="2"/>
        <v>0</v>
      </c>
      <c r="AO108" s="221"/>
      <c r="AP108" s="221"/>
      <c r="AQ108" s="40"/>
      <c r="AS108" s="114">
        <v>0</v>
      </c>
      <c r="AT108" s="115" t="s">
        <v>121</v>
      </c>
      <c r="AU108" s="115" t="s">
        <v>45</v>
      </c>
      <c r="AV108" s="116">
        <f>ROUND(IF(AU108="základní",AG108*L31,IF(AU108="snížená",AG108*L32,0)),2)</f>
        <v>0</v>
      </c>
      <c r="BV108" s="21" t="s">
        <v>122</v>
      </c>
      <c r="BY108" s="113">
        <f t="shared" si="3"/>
        <v>0</v>
      </c>
      <c r="BZ108" s="113">
        <f t="shared" si="4"/>
        <v>0</v>
      </c>
      <c r="CA108" s="113">
        <v>0</v>
      </c>
      <c r="CB108" s="113">
        <v>0</v>
      </c>
      <c r="CC108" s="113">
        <v>0</v>
      </c>
      <c r="CD108" s="113">
        <f t="shared" si="5"/>
        <v>0</v>
      </c>
      <c r="CE108" s="113">
        <f t="shared" si="6"/>
        <v>0</v>
      </c>
      <c r="CF108" s="113">
        <f t="shared" si="7"/>
        <v>0</v>
      </c>
      <c r="CG108" s="113">
        <f t="shared" si="8"/>
        <v>0</v>
      </c>
      <c r="CH108" s="113">
        <f t="shared" si="9"/>
        <v>0</v>
      </c>
      <c r="CI108" s="21">
        <f t="shared" si="10"/>
        <v>1</v>
      </c>
      <c r="CJ108" s="21">
        <f>IF(AT108="stavební čast",1,IF(88108="investiční čast",2,3))</f>
        <v>1</v>
      </c>
      <c r="CK108" s="21" t="str">
        <f t="shared" si="11"/>
        <v>x</v>
      </c>
    </row>
    <row r="109" spans="2:89" s="1" customFormat="1" ht="19.9" customHeight="1" hidden="1">
      <c r="B109" s="38"/>
      <c r="C109" s="39"/>
      <c r="D109" s="109" t="s">
        <v>131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220">
        <f>ROUND(AG87*AS109,2)</f>
        <v>0</v>
      </c>
      <c r="AH109" s="221"/>
      <c r="AI109" s="221"/>
      <c r="AJ109" s="221"/>
      <c r="AK109" s="221"/>
      <c r="AL109" s="221"/>
      <c r="AM109" s="221"/>
      <c r="AN109" s="221">
        <f t="shared" si="2"/>
        <v>0</v>
      </c>
      <c r="AO109" s="221"/>
      <c r="AP109" s="221"/>
      <c r="AQ109" s="40"/>
      <c r="AS109" s="114">
        <v>0</v>
      </c>
      <c r="AT109" s="115" t="s">
        <v>121</v>
      </c>
      <c r="AU109" s="115" t="s">
        <v>45</v>
      </c>
      <c r="AV109" s="116">
        <f>ROUND(IF(AU109="základní",AG109*L31,IF(AU109="snížená",AG109*L32,0)),2)</f>
        <v>0</v>
      </c>
      <c r="BV109" s="21" t="s">
        <v>122</v>
      </c>
      <c r="BY109" s="113">
        <f t="shared" si="3"/>
        <v>0</v>
      </c>
      <c r="BZ109" s="113">
        <f t="shared" si="4"/>
        <v>0</v>
      </c>
      <c r="CA109" s="113">
        <v>0</v>
      </c>
      <c r="CB109" s="113">
        <v>0</v>
      </c>
      <c r="CC109" s="113">
        <v>0</v>
      </c>
      <c r="CD109" s="113">
        <f t="shared" si="5"/>
        <v>0</v>
      </c>
      <c r="CE109" s="113">
        <f t="shared" si="6"/>
        <v>0</v>
      </c>
      <c r="CF109" s="113">
        <f t="shared" si="7"/>
        <v>0</v>
      </c>
      <c r="CG109" s="113">
        <f t="shared" si="8"/>
        <v>0</v>
      </c>
      <c r="CH109" s="113">
        <f t="shared" si="9"/>
        <v>0</v>
      </c>
      <c r="CI109" s="21">
        <f t="shared" si="10"/>
        <v>1</v>
      </c>
      <c r="CJ109" s="21">
        <f>IF(AT109="stavební čast",1,IF(88109="investiční čast",2,3))</f>
        <v>1</v>
      </c>
      <c r="CK109" s="21" t="str">
        <f t="shared" si="11"/>
        <v>x</v>
      </c>
    </row>
    <row r="110" spans="2:89" s="1" customFormat="1" ht="19.9" customHeight="1" hidden="1">
      <c r="B110" s="38"/>
      <c r="C110" s="39"/>
      <c r="D110" s="218" t="s">
        <v>132</v>
      </c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39"/>
      <c r="AD110" s="39"/>
      <c r="AE110" s="39"/>
      <c r="AF110" s="39"/>
      <c r="AG110" s="220">
        <f>AG87*AS110</f>
        <v>0</v>
      </c>
      <c r="AH110" s="221"/>
      <c r="AI110" s="221"/>
      <c r="AJ110" s="221"/>
      <c r="AK110" s="221"/>
      <c r="AL110" s="221"/>
      <c r="AM110" s="221"/>
      <c r="AN110" s="221">
        <f>AG110+AV110</f>
        <v>0</v>
      </c>
      <c r="AO110" s="221"/>
      <c r="AP110" s="221"/>
      <c r="AQ110" s="40"/>
      <c r="AS110" s="114">
        <v>0</v>
      </c>
      <c r="AT110" s="115" t="s">
        <v>121</v>
      </c>
      <c r="AU110" s="115" t="s">
        <v>45</v>
      </c>
      <c r="AV110" s="116">
        <f>ROUND(IF(AU110="nulová",0,IF(OR(AU110="základní",AU110="zákl. přenesená"),AG110*L31,AG110*L32)),2)</f>
        <v>0</v>
      </c>
      <c r="BV110" s="21" t="s">
        <v>133</v>
      </c>
      <c r="BY110" s="113">
        <f t="shared" si="3"/>
        <v>0</v>
      </c>
      <c r="BZ110" s="113">
        <f t="shared" si="4"/>
        <v>0</v>
      </c>
      <c r="CA110" s="113">
        <f>IF(AU110="zákl. přenesená",AV110,0)</f>
        <v>0</v>
      </c>
      <c r="CB110" s="113">
        <f>IF(AU110="sníž. přenesená",AV110,0)</f>
        <v>0</v>
      </c>
      <c r="CC110" s="113">
        <f>IF(AU110="nulová",AV110,0)</f>
        <v>0</v>
      </c>
      <c r="CD110" s="113">
        <f t="shared" si="5"/>
        <v>0</v>
      </c>
      <c r="CE110" s="113">
        <f t="shared" si="6"/>
        <v>0</v>
      </c>
      <c r="CF110" s="113">
        <f t="shared" si="7"/>
        <v>0</v>
      </c>
      <c r="CG110" s="113">
        <f t="shared" si="8"/>
        <v>0</v>
      </c>
      <c r="CH110" s="113">
        <f t="shared" si="9"/>
        <v>0</v>
      </c>
      <c r="CI110" s="21">
        <f t="shared" si="10"/>
        <v>1</v>
      </c>
      <c r="CJ110" s="21">
        <f>IF(AT110="stavební čast",1,IF(88110="investiční čast",2,3))</f>
        <v>1</v>
      </c>
      <c r="CK110" s="21" t="str">
        <f t="shared" si="11"/>
        <v/>
      </c>
    </row>
    <row r="111" spans="2:89" s="1" customFormat="1" ht="19.9" customHeight="1" hidden="1">
      <c r="B111" s="38"/>
      <c r="C111" s="39"/>
      <c r="D111" s="218" t="s">
        <v>132</v>
      </c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39"/>
      <c r="AD111" s="39"/>
      <c r="AE111" s="39"/>
      <c r="AF111" s="39"/>
      <c r="AG111" s="220">
        <f>AG87*AS111</f>
        <v>0</v>
      </c>
      <c r="AH111" s="221"/>
      <c r="AI111" s="221"/>
      <c r="AJ111" s="221"/>
      <c r="AK111" s="221"/>
      <c r="AL111" s="221"/>
      <c r="AM111" s="221"/>
      <c r="AN111" s="221">
        <f>AG111+AV111</f>
        <v>0</v>
      </c>
      <c r="AO111" s="221"/>
      <c r="AP111" s="221"/>
      <c r="AQ111" s="40"/>
      <c r="AS111" s="114">
        <v>0</v>
      </c>
      <c r="AT111" s="115" t="s">
        <v>121</v>
      </c>
      <c r="AU111" s="115" t="s">
        <v>45</v>
      </c>
      <c r="AV111" s="116">
        <f>ROUND(IF(AU111="nulová",0,IF(OR(AU111="základní",AU111="zákl. přenesená"),AG111*L31,AG111*L32)),2)</f>
        <v>0</v>
      </c>
      <c r="BV111" s="21" t="s">
        <v>133</v>
      </c>
      <c r="BY111" s="113">
        <f t="shared" si="3"/>
        <v>0</v>
      </c>
      <c r="BZ111" s="113">
        <f t="shared" si="4"/>
        <v>0</v>
      </c>
      <c r="CA111" s="113">
        <f>IF(AU111="zákl. přenesená",AV111,0)</f>
        <v>0</v>
      </c>
      <c r="CB111" s="113">
        <f>IF(AU111="sníž. přenesená",AV111,0)</f>
        <v>0</v>
      </c>
      <c r="CC111" s="113">
        <f>IF(AU111="nulová",AV111,0)</f>
        <v>0</v>
      </c>
      <c r="CD111" s="113">
        <f t="shared" si="5"/>
        <v>0</v>
      </c>
      <c r="CE111" s="113">
        <f t="shared" si="6"/>
        <v>0</v>
      </c>
      <c r="CF111" s="113">
        <f t="shared" si="7"/>
        <v>0</v>
      </c>
      <c r="CG111" s="113">
        <f t="shared" si="8"/>
        <v>0</v>
      </c>
      <c r="CH111" s="113">
        <f t="shared" si="9"/>
        <v>0</v>
      </c>
      <c r="CI111" s="21">
        <f t="shared" si="10"/>
        <v>1</v>
      </c>
      <c r="CJ111" s="21">
        <f>IF(AT111="stavební čast",1,IF(88111="investiční čast",2,3))</f>
        <v>1</v>
      </c>
      <c r="CK111" s="21" t="str">
        <f t="shared" si="11"/>
        <v/>
      </c>
    </row>
    <row r="112" spans="2:89" s="1" customFormat="1" ht="19.9" customHeight="1" hidden="1">
      <c r="B112" s="38"/>
      <c r="C112" s="39"/>
      <c r="D112" s="218" t="s">
        <v>132</v>
      </c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39"/>
      <c r="AD112" s="39"/>
      <c r="AE112" s="39"/>
      <c r="AF112" s="39"/>
      <c r="AG112" s="220">
        <f>AG87*AS112</f>
        <v>0</v>
      </c>
      <c r="AH112" s="221"/>
      <c r="AI112" s="221"/>
      <c r="AJ112" s="221"/>
      <c r="AK112" s="221"/>
      <c r="AL112" s="221"/>
      <c r="AM112" s="221"/>
      <c r="AN112" s="221">
        <f>AG112+AV112</f>
        <v>0</v>
      </c>
      <c r="AO112" s="221"/>
      <c r="AP112" s="221"/>
      <c r="AQ112" s="40"/>
      <c r="AS112" s="117">
        <v>0</v>
      </c>
      <c r="AT112" s="118" t="s">
        <v>121</v>
      </c>
      <c r="AU112" s="118" t="s">
        <v>45</v>
      </c>
      <c r="AV112" s="119">
        <f>ROUND(IF(AU112="nulová",0,IF(OR(AU112="základní",AU112="zákl. přenesená"),AG112*L31,AG112*L32)),2)</f>
        <v>0</v>
      </c>
      <c r="BV112" s="21" t="s">
        <v>133</v>
      </c>
      <c r="BY112" s="113">
        <f t="shared" si="3"/>
        <v>0</v>
      </c>
      <c r="BZ112" s="113">
        <f t="shared" si="4"/>
        <v>0</v>
      </c>
      <c r="CA112" s="113">
        <f>IF(AU112="zákl. přenesená",AV112,0)</f>
        <v>0</v>
      </c>
      <c r="CB112" s="113">
        <f>IF(AU112="sníž. přenesená",AV112,0)</f>
        <v>0</v>
      </c>
      <c r="CC112" s="113">
        <f>IF(AU112="nulová",AV112,0)</f>
        <v>0</v>
      </c>
      <c r="CD112" s="113">
        <f t="shared" si="5"/>
        <v>0</v>
      </c>
      <c r="CE112" s="113">
        <f t="shared" si="6"/>
        <v>0</v>
      </c>
      <c r="CF112" s="113">
        <f t="shared" si="7"/>
        <v>0</v>
      </c>
      <c r="CG112" s="113">
        <f t="shared" si="8"/>
        <v>0</v>
      </c>
      <c r="CH112" s="113">
        <f t="shared" si="9"/>
        <v>0</v>
      </c>
      <c r="CI112" s="21">
        <f t="shared" si="10"/>
        <v>1</v>
      </c>
      <c r="CJ112" s="21">
        <f>IF(AT112="stavební čast",1,IF(88112="investiční čast",2,3))</f>
        <v>1</v>
      </c>
      <c r="CK112" s="21" t="str">
        <f t="shared" si="11"/>
        <v/>
      </c>
    </row>
    <row r="113" spans="2:43" s="1" customFormat="1" ht="10.9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40"/>
    </row>
    <row r="114" spans="2:43" s="1" customFormat="1" ht="30" customHeight="1">
      <c r="B114" s="38"/>
      <c r="C114" s="120" t="s">
        <v>134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215">
        <f>ROUND(AG87+AG99,2)</f>
        <v>0</v>
      </c>
      <c r="AH114" s="215"/>
      <c r="AI114" s="215"/>
      <c r="AJ114" s="215"/>
      <c r="AK114" s="215"/>
      <c r="AL114" s="215"/>
      <c r="AM114" s="215"/>
      <c r="AN114" s="215">
        <f>AN87+AN99</f>
        <v>0</v>
      </c>
      <c r="AO114" s="215"/>
      <c r="AP114" s="215"/>
      <c r="AQ114" s="40"/>
    </row>
    <row r="115" spans="2:43" s="1" customFormat="1" ht="6.95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4"/>
    </row>
  </sheetData>
  <sheetProtection password="CC35" sheet="1" objects="1" scenarios="1" formatCells="0" formatColumns="0" formatRows="0" sort="0" autoFilter="0"/>
  <mergeCells count="11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100:AM100"/>
    <mergeCell ref="AN100:AP100"/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G105:AM105"/>
    <mergeCell ref="AN105:AP105"/>
    <mergeCell ref="AG114:AM114"/>
    <mergeCell ref="AN114:AP114"/>
    <mergeCell ref="AR2:BE2"/>
    <mergeCell ref="D111:AB111"/>
    <mergeCell ref="AG111:AM111"/>
    <mergeCell ref="AN111:AP111"/>
    <mergeCell ref="D112:AB112"/>
    <mergeCell ref="AG112:AM112"/>
    <mergeCell ref="AN112:AP112"/>
    <mergeCell ref="AG87:AM87"/>
    <mergeCell ref="AN87:AP87"/>
    <mergeCell ref="AG99:AM99"/>
    <mergeCell ref="AN99:AP99"/>
    <mergeCell ref="AG106:AM106"/>
    <mergeCell ref="AN106:AP106"/>
    <mergeCell ref="AG107:AM107"/>
    <mergeCell ref="AN107:AP107"/>
    <mergeCell ref="AG108:AM108"/>
    <mergeCell ref="AN108:AP108"/>
    <mergeCell ref="AG109:AM109"/>
    <mergeCell ref="AN109:AP109"/>
    <mergeCell ref="D110:AB110"/>
    <mergeCell ref="AG110:AM110"/>
    <mergeCell ref="AN110:AP110"/>
  </mergeCells>
  <dataValidations count="2">
    <dataValidation type="list" allowBlank="1" showInputMessage="1" showErrorMessage="1" error="Povoleny jsou hodnoty základní, snížená, zákl. přenesená, sníž. přenesená, nulová." sqref="AU100:AU11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13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61013.1 - Demolice - I.e...'!C2" display="/"/>
    <hyperlink ref="A89" location="'161013.2 - Stavební úpravy '!C2" display="/"/>
    <hyperlink ref="A90" location="'161013.3 - Zdravotně tech...'!C2" display="/"/>
    <hyperlink ref="A91" location="'161013.4 - Ústřední vytápění'!C2" display="/"/>
    <hyperlink ref="A92" location="'161013.5.1 - Elektroinsta...'!C2" display="/"/>
    <hyperlink ref="A93" location="'161013.5.431 - Elektroins...'!C2" display="/"/>
    <hyperlink ref="A94" location="'161013.5.out - Elektroins...'!C2" display="/"/>
    <hyperlink ref="A95" location="'161013.6 - Vzduchotechnika'!C2" display="/"/>
    <hyperlink ref="A96" location="'161013.7 - Sadové úpravy'!C2" display="/"/>
    <hyperlink ref="A97" location="'161013.8 - Vedlejší rozp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showGridLines="0" workbookViewId="0" topLeftCell="A1">
      <pane ySplit="1" topLeftCell="A2" activePane="bottomLeft" state="frozen"/>
      <selection pane="bottomLeft" activeCell="I9" sqref="I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113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3528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tr">
        <f>IF('Rekapitulace stavby'!AN10="","",'Rekapitulace stavby'!AN10)</f>
        <v/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Město Šluknov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tr">
        <f>IF('Rekapitulace stavby'!AN11="","",'Rekapitulace stavby'!AN11)</f>
        <v/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tr">
        <f>IF('Rekapitulace stavby'!AN16="","",'Rekapitulace stavby'!AN16)</f>
        <v/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Multitechnik Divize II, s.r.o.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tr">
        <f>IF('Rekapitulace stavby'!AN17="","",'Rekapitulace stavby'!AN17)</f>
        <v/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tr">
        <f>IF('Rekapitulace stavby'!AN19="","",'Rekapitulace stavby'!AN19)</f>
        <v/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Ing. Kulík Milan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tr">
        <f>IF('Rekapitulace stavby'!AN20="","",'Rekapitulace stavby'!AN20)</f>
        <v/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N91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(SUM(BE91:BE98)+SUM(BE116:BE143))</f>
        <v>0</v>
      </c>
      <c r="I32" s="283"/>
      <c r="J32" s="283"/>
      <c r="K32" s="39"/>
      <c r="L32" s="39"/>
      <c r="M32" s="292">
        <f>ROUND((SUM(BE91:BE98)+SUM(BE116:BE143)),2)*F32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(SUM(BF91:BF98)+SUM(BF116:BF143))</f>
        <v>0</v>
      </c>
      <c r="I33" s="283"/>
      <c r="J33" s="283"/>
      <c r="K33" s="39"/>
      <c r="L33" s="39"/>
      <c r="M33" s="292">
        <f>ROUND((SUM(BF91:BF98)+SUM(BF116:BF143)),2)*F33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(SUM(BG91:BG98)+SUM(BG116:BG143))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(SUM(BH91:BH98)+SUM(BH116:BH143))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(SUM(BI91:BI98)+SUM(BI116:BI143))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161013.7 - Sadové úpravy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N116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3529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N117</f>
        <v>0</v>
      </c>
      <c r="O89" s="286"/>
      <c r="P89" s="286"/>
      <c r="Q89" s="286"/>
      <c r="R89" s="137"/>
      <c r="T89" s="138"/>
      <c r="U89" s="138"/>
    </row>
    <row r="90" spans="2:21" s="1" customFormat="1" ht="21.75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  <c r="T90" s="132"/>
      <c r="U90" s="132"/>
    </row>
    <row r="91" spans="2:21" s="1" customFormat="1" ht="29.25" customHeight="1">
      <c r="B91" s="38"/>
      <c r="C91" s="133" t="s">
        <v>153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288">
        <f>ROUND(N92+N93+N94+N95+N96+N97,2)</f>
        <v>0</v>
      </c>
      <c r="O91" s="289"/>
      <c r="P91" s="289"/>
      <c r="Q91" s="289"/>
      <c r="R91" s="40"/>
      <c r="T91" s="143"/>
      <c r="U91" s="144" t="s">
        <v>44</v>
      </c>
    </row>
    <row r="92" spans="2:65" s="1" customFormat="1" ht="18" customHeight="1" hidden="1">
      <c r="B92" s="38"/>
      <c r="C92" s="39"/>
      <c r="D92" s="218" t="s">
        <v>154</v>
      </c>
      <c r="E92" s="219"/>
      <c r="F92" s="219"/>
      <c r="G92" s="219"/>
      <c r="H92" s="219"/>
      <c r="I92" s="39"/>
      <c r="J92" s="39"/>
      <c r="K92" s="39"/>
      <c r="L92" s="39"/>
      <c r="M92" s="39"/>
      <c r="N92" s="220">
        <f>ROUND(N88*T92,2)</f>
        <v>0</v>
      </c>
      <c r="O92" s="221"/>
      <c r="P92" s="221"/>
      <c r="Q92" s="221"/>
      <c r="R92" s="40"/>
      <c r="S92" s="145"/>
      <c r="T92" s="146"/>
      <c r="U92" s="147" t="s">
        <v>45</v>
      </c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9" t="s">
        <v>155</v>
      </c>
      <c r="AZ92" s="148"/>
      <c r="BA92" s="148"/>
      <c r="BB92" s="148"/>
      <c r="BC92" s="148"/>
      <c r="BD92" s="148"/>
      <c r="BE92" s="150">
        <f aca="true" t="shared" si="0" ref="BE92:BE97">IF(U92="základní",N92,0)</f>
        <v>0</v>
      </c>
      <c r="BF92" s="150">
        <f aca="true" t="shared" si="1" ref="BF92:BF97">IF(U92="snížená",N92,0)</f>
        <v>0</v>
      </c>
      <c r="BG92" s="150">
        <f aca="true" t="shared" si="2" ref="BG92:BG97">IF(U92="zákl. přenesená",N92,0)</f>
        <v>0</v>
      </c>
      <c r="BH92" s="150">
        <f aca="true" t="shared" si="3" ref="BH92:BH97">IF(U92="sníž. přenesená",N92,0)</f>
        <v>0</v>
      </c>
      <c r="BI92" s="150">
        <f aca="true" t="shared" si="4" ref="BI92:BI97">IF(U92="nulová",N92,0)</f>
        <v>0</v>
      </c>
      <c r="BJ92" s="149" t="s">
        <v>88</v>
      </c>
      <c r="BK92" s="148"/>
      <c r="BL92" s="148"/>
      <c r="BM92" s="148"/>
    </row>
    <row r="93" spans="2:65" s="1" customFormat="1" ht="18" customHeight="1" hidden="1">
      <c r="B93" s="38"/>
      <c r="C93" s="39"/>
      <c r="D93" s="218" t="s">
        <v>156</v>
      </c>
      <c r="E93" s="219"/>
      <c r="F93" s="219"/>
      <c r="G93" s="219"/>
      <c r="H93" s="219"/>
      <c r="I93" s="39"/>
      <c r="J93" s="39"/>
      <c r="K93" s="39"/>
      <c r="L93" s="39"/>
      <c r="M93" s="39"/>
      <c r="N93" s="220">
        <f>ROUND(N88*T93,2)</f>
        <v>0</v>
      </c>
      <c r="O93" s="221"/>
      <c r="P93" s="221"/>
      <c r="Q93" s="221"/>
      <c r="R93" s="40"/>
      <c r="S93" s="145"/>
      <c r="T93" s="146"/>
      <c r="U93" s="147" t="s">
        <v>45</v>
      </c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9" t="s">
        <v>155</v>
      </c>
      <c r="AZ93" s="148"/>
      <c r="BA93" s="148"/>
      <c r="BB93" s="148"/>
      <c r="BC93" s="148"/>
      <c r="BD93" s="148"/>
      <c r="BE93" s="150">
        <f t="shared" si="0"/>
        <v>0</v>
      </c>
      <c r="BF93" s="150">
        <f t="shared" si="1"/>
        <v>0</v>
      </c>
      <c r="BG93" s="150">
        <f t="shared" si="2"/>
        <v>0</v>
      </c>
      <c r="BH93" s="150">
        <f t="shared" si="3"/>
        <v>0</v>
      </c>
      <c r="BI93" s="150">
        <f t="shared" si="4"/>
        <v>0</v>
      </c>
      <c r="BJ93" s="149" t="s">
        <v>88</v>
      </c>
      <c r="BK93" s="148"/>
      <c r="BL93" s="148"/>
      <c r="BM93" s="148"/>
    </row>
    <row r="94" spans="2:65" s="1" customFormat="1" ht="18" customHeight="1" hidden="1">
      <c r="B94" s="38"/>
      <c r="C94" s="39"/>
      <c r="D94" s="218" t="s">
        <v>157</v>
      </c>
      <c r="E94" s="219"/>
      <c r="F94" s="219"/>
      <c r="G94" s="219"/>
      <c r="H94" s="219"/>
      <c r="I94" s="39"/>
      <c r="J94" s="39"/>
      <c r="K94" s="39"/>
      <c r="L94" s="39"/>
      <c r="M94" s="39"/>
      <c r="N94" s="220">
        <f>ROUND(N88*T94,2)</f>
        <v>0</v>
      </c>
      <c r="O94" s="221"/>
      <c r="P94" s="221"/>
      <c r="Q94" s="221"/>
      <c r="R94" s="40"/>
      <c r="S94" s="145"/>
      <c r="T94" s="146"/>
      <c r="U94" s="147" t="s">
        <v>45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 t="s">
        <v>155</v>
      </c>
      <c r="AZ94" s="148"/>
      <c r="BA94" s="148"/>
      <c r="BB94" s="148"/>
      <c r="BC94" s="148"/>
      <c r="BD94" s="148"/>
      <c r="BE94" s="150">
        <f t="shared" si="0"/>
        <v>0</v>
      </c>
      <c r="BF94" s="150">
        <f t="shared" si="1"/>
        <v>0</v>
      </c>
      <c r="BG94" s="150">
        <f t="shared" si="2"/>
        <v>0</v>
      </c>
      <c r="BH94" s="150">
        <f t="shared" si="3"/>
        <v>0</v>
      </c>
      <c r="BI94" s="150">
        <f t="shared" si="4"/>
        <v>0</v>
      </c>
      <c r="BJ94" s="149" t="s">
        <v>88</v>
      </c>
      <c r="BK94" s="148"/>
      <c r="BL94" s="148"/>
      <c r="BM94" s="148"/>
    </row>
    <row r="95" spans="2:65" s="1" customFormat="1" ht="18" customHeight="1" hidden="1">
      <c r="B95" s="38"/>
      <c r="C95" s="39"/>
      <c r="D95" s="218" t="s">
        <v>158</v>
      </c>
      <c r="E95" s="219"/>
      <c r="F95" s="219"/>
      <c r="G95" s="219"/>
      <c r="H95" s="219"/>
      <c r="I95" s="39"/>
      <c r="J95" s="39"/>
      <c r="K95" s="39"/>
      <c r="L95" s="39"/>
      <c r="M95" s="39"/>
      <c r="N95" s="220">
        <f>ROUND(N88*T95,2)</f>
        <v>0</v>
      </c>
      <c r="O95" s="221"/>
      <c r="P95" s="221"/>
      <c r="Q95" s="221"/>
      <c r="R95" s="40"/>
      <c r="S95" s="145"/>
      <c r="T95" s="146"/>
      <c r="U95" s="147" t="s">
        <v>45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155</v>
      </c>
      <c r="AZ95" s="148"/>
      <c r="BA95" s="148"/>
      <c r="BB95" s="148"/>
      <c r="BC95" s="148"/>
      <c r="BD95" s="148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88</v>
      </c>
      <c r="BK95" s="148"/>
      <c r="BL95" s="148"/>
      <c r="BM95" s="148"/>
    </row>
    <row r="96" spans="2:65" s="1" customFormat="1" ht="18" customHeight="1" hidden="1">
      <c r="B96" s="38"/>
      <c r="C96" s="39"/>
      <c r="D96" s="218" t="s">
        <v>159</v>
      </c>
      <c r="E96" s="219"/>
      <c r="F96" s="219"/>
      <c r="G96" s="219"/>
      <c r="H96" s="219"/>
      <c r="I96" s="39"/>
      <c r="J96" s="39"/>
      <c r="K96" s="39"/>
      <c r="L96" s="39"/>
      <c r="M96" s="39"/>
      <c r="N96" s="220">
        <f>ROUND(N88*T96,2)</f>
        <v>0</v>
      </c>
      <c r="O96" s="221"/>
      <c r="P96" s="221"/>
      <c r="Q96" s="221"/>
      <c r="R96" s="40"/>
      <c r="S96" s="145"/>
      <c r="T96" s="146"/>
      <c r="U96" s="147" t="s">
        <v>45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155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88</v>
      </c>
      <c r="BK96" s="148"/>
      <c r="BL96" s="148"/>
      <c r="BM96" s="148"/>
    </row>
    <row r="97" spans="2:65" s="1" customFormat="1" ht="18" customHeight="1" hidden="1">
      <c r="B97" s="38"/>
      <c r="C97" s="39"/>
      <c r="D97" s="109" t="s">
        <v>160</v>
      </c>
      <c r="E97" s="39"/>
      <c r="F97" s="39"/>
      <c r="G97" s="39"/>
      <c r="H97" s="39"/>
      <c r="I97" s="39"/>
      <c r="J97" s="39"/>
      <c r="K97" s="39"/>
      <c r="L97" s="39"/>
      <c r="M97" s="39"/>
      <c r="N97" s="220">
        <f>ROUND(N88*T97,2)</f>
        <v>0</v>
      </c>
      <c r="O97" s="221"/>
      <c r="P97" s="221"/>
      <c r="Q97" s="221"/>
      <c r="R97" s="40"/>
      <c r="S97" s="145"/>
      <c r="T97" s="151"/>
      <c r="U97" s="152" t="s">
        <v>45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161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88</v>
      </c>
      <c r="BK97" s="148"/>
      <c r="BL97" s="148"/>
      <c r="BM97" s="148"/>
    </row>
    <row r="98" spans="2:21" s="1" customFormat="1" ht="13.5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T98" s="132"/>
      <c r="U98" s="132"/>
    </row>
    <row r="99" spans="2:21" s="1" customFormat="1" ht="29.25" customHeight="1">
      <c r="B99" s="38"/>
      <c r="C99" s="120" t="s">
        <v>134</v>
      </c>
      <c r="D99" s="121"/>
      <c r="E99" s="121"/>
      <c r="F99" s="121"/>
      <c r="G99" s="121"/>
      <c r="H99" s="121"/>
      <c r="I99" s="121"/>
      <c r="J99" s="121"/>
      <c r="K99" s="121"/>
      <c r="L99" s="215">
        <f>ROUND(SUM(N88+N91),2)</f>
        <v>0</v>
      </c>
      <c r="M99" s="215"/>
      <c r="N99" s="215"/>
      <c r="O99" s="215"/>
      <c r="P99" s="215"/>
      <c r="Q99" s="215"/>
      <c r="R99" s="40"/>
      <c r="T99" s="132"/>
      <c r="U99" s="132"/>
    </row>
    <row r="100" spans="2:21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T100" s="132"/>
      <c r="U100" s="132"/>
    </row>
    <row r="104" spans="2:18" s="1" customFormat="1" ht="6.95" customHeight="1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/>
    </row>
    <row r="105" spans="2:18" s="1" customFormat="1" ht="36.95" customHeight="1">
      <c r="B105" s="38"/>
      <c r="C105" s="238" t="s">
        <v>162</v>
      </c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40"/>
    </row>
    <row r="106" spans="2:18" s="1" customFormat="1" ht="6.9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18" s="1" customFormat="1" ht="30" customHeight="1">
      <c r="B107" s="38"/>
      <c r="C107" s="33" t="s">
        <v>19</v>
      </c>
      <c r="D107" s="39"/>
      <c r="E107" s="39"/>
      <c r="F107" s="284" t="str">
        <f>F6</f>
        <v>Stavební úpravy Radnice Šluknov bez imobil</v>
      </c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39"/>
      <c r="R107" s="40"/>
    </row>
    <row r="108" spans="2:18" s="1" customFormat="1" ht="36.95" customHeight="1">
      <c r="B108" s="38"/>
      <c r="C108" s="72" t="s">
        <v>142</v>
      </c>
      <c r="D108" s="39"/>
      <c r="E108" s="39"/>
      <c r="F108" s="240" t="str">
        <f>F7</f>
        <v>161013.7 - Sadové úpravy</v>
      </c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39"/>
      <c r="R108" s="40"/>
    </row>
    <row r="109" spans="2:18" s="1" customFormat="1" ht="6.9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18" s="1" customFormat="1" ht="18" customHeight="1">
      <c r="B110" s="38"/>
      <c r="C110" s="33" t="s">
        <v>24</v>
      </c>
      <c r="D110" s="39"/>
      <c r="E110" s="39"/>
      <c r="F110" s="31" t="str">
        <f>F9</f>
        <v>Šluknov</v>
      </c>
      <c r="G110" s="39"/>
      <c r="H110" s="39"/>
      <c r="I110" s="39"/>
      <c r="J110" s="39"/>
      <c r="K110" s="33" t="s">
        <v>26</v>
      </c>
      <c r="L110" s="39"/>
      <c r="M110" s="279" t="str">
        <f>IF(O9="","",O9)</f>
        <v>10. 12. 2014</v>
      </c>
      <c r="N110" s="279"/>
      <c r="O110" s="279"/>
      <c r="P110" s="279"/>
      <c r="Q110" s="39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5">
      <c r="B112" s="38"/>
      <c r="C112" s="33" t="s">
        <v>28</v>
      </c>
      <c r="D112" s="39"/>
      <c r="E112" s="39"/>
      <c r="F112" s="31" t="str">
        <f>E12</f>
        <v>Město Šluknov</v>
      </c>
      <c r="G112" s="39"/>
      <c r="H112" s="39"/>
      <c r="I112" s="39"/>
      <c r="J112" s="39"/>
      <c r="K112" s="33" t="s">
        <v>35</v>
      </c>
      <c r="L112" s="39"/>
      <c r="M112" s="253" t="str">
        <f>E18</f>
        <v>Multitechnik Divize II, s.r.o.</v>
      </c>
      <c r="N112" s="253"/>
      <c r="O112" s="253"/>
      <c r="P112" s="253"/>
      <c r="Q112" s="253"/>
      <c r="R112" s="40"/>
    </row>
    <row r="113" spans="2:18" s="1" customFormat="1" ht="14.45" customHeight="1">
      <c r="B113" s="38"/>
      <c r="C113" s="33" t="s">
        <v>33</v>
      </c>
      <c r="D113" s="39"/>
      <c r="E113" s="39"/>
      <c r="F113" s="31" t="str">
        <f>IF(E15="","",E15)</f>
        <v>Vyplň údaj</v>
      </c>
      <c r="G113" s="39"/>
      <c r="H113" s="39"/>
      <c r="I113" s="39"/>
      <c r="J113" s="39"/>
      <c r="K113" s="33" t="s">
        <v>38</v>
      </c>
      <c r="L113" s="39"/>
      <c r="M113" s="253" t="str">
        <f>E21</f>
        <v>Ing. Kulík Milan</v>
      </c>
      <c r="N113" s="253"/>
      <c r="O113" s="253"/>
      <c r="P113" s="253"/>
      <c r="Q113" s="253"/>
      <c r="R113" s="40"/>
    </row>
    <row r="114" spans="2:18" s="1" customFormat="1" ht="10.3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27" s="8" customFormat="1" ht="29.25" customHeight="1">
      <c r="B115" s="153"/>
      <c r="C115" s="154" t="s">
        <v>163</v>
      </c>
      <c r="D115" s="155" t="s">
        <v>164</v>
      </c>
      <c r="E115" s="155" t="s">
        <v>62</v>
      </c>
      <c r="F115" s="280" t="s">
        <v>165</v>
      </c>
      <c r="G115" s="280"/>
      <c r="H115" s="280"/>
      <c r="I115" s="280"/>
      <c r="J115" s="155" t="s">
        <v>166</v>
      </c>
      <c r="K115" s="155" t="s">
        <v>167</v>
      </c>
      <c r="L115" s="281" t="s">
        <v>168</v>
      </c>
      <c r="M115" s="281"/>
      <c r="N115" s="280" t="s">
        <v>147</v>
      </c>
      <c r="O115" s="280"/>
      <c r="P115" s="280"/>
      <c r="Q115" s="282"/>
      <c r="R115" s="156"/>
      <c r="T115" s="83" t="s">
        <v>169</v>
      </c>
      <c r="U115" s="84" t="s">
        <v>44</v>
      </c>
      <c r="V115" s="84" t="s">
        <v>170</v>
      </c>
      <c r="W115" s="84" t="s">
        <v>171</v>
      </c>
      <c r="X115" s="84" t="s">
        <v>172</v>
      </c>
      <c r="Y115" s="84" t="s">
        <v>173</v>
      </c>
      <c r="Z115" s="84" t="s">
        <v>174</v>
      </c>
      <c r="AA115" s="85" t="s">
        <v>175</v>
      </c>
    </row>
    <row r="116" spans="2:63" s="1" customFormat="1" ht="29.25" customHeight="1">
      <c r="B116" s="38"/>
      <c r="C116" s="87" t="s">
        <v>144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273">
        <f>BK116</f>
        <v>0</v>
      </c>
      <c r="O116" s="274"/>
      <c r="P116" s="274"/>
      <c r="Q116" s="274"/>
      <c r="R116" s="40"/>
      <c r="T116" s="86"/>
      <c r="U116" s="54"/>
      <c r="V116" s="54"/>
      <c r="W116" s="157">
        <f>W117+W144</f>
        <v>0</v>
      </c>
      <c r="X116" s="54"/>
      <c r="Y116" s="157">
        <f>Y117+Y144</f>
        <v>0.24</v>
      </c>
      <c r="Z116" s="54"/>
      <c r="AA116" s="158">
        <f>AA117+AA144</f>
        <v>0</v>
      </c>
      <c r="AT116" s="21" t="s">
        <v>79</v>
      </c>
      <c r="AU116" s="21" t="s">
        <v>149</v>
      </c>
      <c r="BK116" s="159">
        <f>BK117+BK144</f>
        <v>0</v>
      </c>
    </row>
    <row r="117" spans="2:63" s="9" customFormat="1" ht="37.35" customHeight="1">
      <c r="B117" s="160"/>
      <c r="C117" s="161"/>
      <c r="D117" s="162" t="s">
        <v>3529</v>
      </c>
      <c r="E117" s="162"/>
      <c r="F117" s="162"/>
      <c r="G117" s="162"/>
      <c r="H117" s="162"/>
      <c r="I117" s="162"/>
      <c r="J117" s="162"/>
      <c r="K117" s="162"/>
      <c r="L117" s="162"/>
      <c r="M117" s="162"/>
      <c r="N117" s="301">
        <f>BK117</f>
        <v>0</v>
      </c>
      <c r="O117" s="302"/>
      <c r="P117" s="302"/>
      <c r="Q117" s="302"/>
      <c r="R117" s="163"/>
      <c r="T117" s="164"/>
      <c r="U117" s="161"/>
      <c r="V117" s="161"/>
      <c r="W117" s="165">
        <f>SUM(W118:W143)</f>
        <v>0</v>
      </c>
      <c r="X117" s="161"/>
      <c r="Y117" s="165">
        <f>SUM(Y118:Y143)</f>
        <v>0.24</v>
      </c>
      <c r="Z117" s="161"/>
      <c r="AA117" s="166">
        <f>SUM(AA118:AA143)</f>
        <v>0</v>
      </c>
      <c r="AR117" s="167" t="s">
        <v>88</v>
      </c>
      <c r="AT117" s="168" t="s">
        <v>79</v>
      </c>
      <c r="AU117" s="168" t="s">
        <v>80</v>
      </c>
      <c r="AY117" s="167" t="s">
        <v>176</v>
      </c>
      <c r="BK117" s="169">
        <f>SUM(BK118:BK143)</f>
        <v>0</v>
      </c>
    </row>
    <row r="118" spans="2:65" s="1" customFormat="1" ht="31.5" customHeight="1">
      <c r="B118" s="38"/>
      <c r="C118" s="171" t="s">
        <v>88</v>
      </c>
      <c r="D118" s="171" t="s">
        <v>177</v>
      </c>
      <c r="E118" s="172" t="s">
        <v>295</v>
      </c>
      <c r="F118" s="265" t="s">
        <v>3530</v>
      </c>
      <c r="G118" s="265"/>
      <c r="H118" s="265"/>
      <c r="I118" s="265"/>
      <c r="J118" s="173" t="s">
        <v>180</v>
      </c>
      <c r="K118" s="174">
        <v>8</v>
      </c>
      <c r="L118" s="266">
        <v>0</v>
      </c>
      <c r="M118" s="267"/>
      <c r="N118" s="268">
        <f>ROUND(L118*K118,2)</f>
        <v>0</v>
      </c>
      <c r="O118" s="268"/>
      <c r="P118" s="268"/>
      <c r="Q118" s="268"/>
      <c r="R118" s="40"/>
      <c r="T118" s="175" t="s">
        <v>22</v>
      </c>
      <c r="U118" s="47" t="s">
        <v>45</v>
      </c>
      <c r="V118" s="39"/>
      <c r="W118" s="176">
        <f>V118*K118</f>
        <v>0</v>
      </c>
      <c r="X118" s="176">
        <v>0</v>
      </c>
      <c r="Y118" s="176">
        <f>X118*K118</f>
        <v>0</v>
      </c>
      <c r="Z118" s="176">
        <v>0</v>
      </c>
      <c r="AA118" s="177">
        <f>Z118*K118</f>
        <v>0</v>
      </c>
      <c r="AR118" s="21" t="s">
        <v>181</v>
      </c>
      <c r="AT118" s="21" t="s">
        <v>177</v>
      </c>
      <c r="AU118" s="21" t="s">
        <v>88</v>
      </c>
      <c r="AY118" s="21" t="s">
        <v>176</v>
      </c>
      <c r="BE118" s="113">
        <f>IF(U118="základní",N118,0)</f>
        <v>0</v>
      </c>
      <c r="BF118" s="113">
        <f>IF(U118="snížená",N118,0)</f>
        <v>0</v>
      </c>
      <c r="BG118" s="113">
        <f>IF(U118="zákl. přenesená",N118,0)</f>
        <v>0</v>
      </c>
      <c r="BH118" s="113">
        <f>IF(U118="sníž. přenesená",N118,0)</f>
        <v>0</v>
      </c>
      <c r="BI118" s="113">
        <f>IF(U118="nulová",N118,0)</f>
        <v>0</v>
      </c>
      <c r="BJ118" s="21" t="s">
        <v>88</v>
      </c>
      <c r="BK118" s="113">
        <f>ROUND(L118*K118,2)</f>
        <v>0</v>
      </c>
      <c r="BL118" s="21" t="s">
        <v>181</v>
      </c>
      <c r="BM118" s="21" t="s">
        <v>3531</v>
      </c>
    </row>
    <row r="119" spans="2:47" s="1" customFormat="1" ht="258" customHeight="1">
      <c r="B119" s="38"/>
      <c r="C119" s="39"/>
      <c r="D119" s="39"/>
      <c r="E119" s="39"/>
      <c r="F119" s="315" t="s">
        <v>3532</v>
      </c>
      <c r="G119" s="316"/>
      <c r="H119" s="316"/>
      <c r="I119" s="316"/>
      <c r="J119" s="39"/>
      <c r="K119" s="39"/>
      <c r="L119" s="39"/>
      <c r="M119" s="39"/>
      <c r="N119" s="39"/>
      <c r="O119" s="39"/>
      <c r="P119" s="39"/>
      <c r="Q119" s="39"/>
      <c r="R119" s="40"/>
      <c r="T119" s="146"/>
      <c r="U119" s="39"/>
      <c r="V119" s="39"/>
      <c r="W119" s="39"/>
      <c r="X119" s="39"/>
      <c r="Y119" s="39"/>
      <c r="Z119" s="39"/>
      <c r="AA119" s="81"/>
      <c r="AT119" s="21" t="s">
        <v>475</v>
      </c>
      <c r="AU119" s="21" t="s">
        <v>88</v>
      </c>
    </row>
    <row r="120" spans="2:65" s="1" customFormat="1" ht="31.5" customHeight="1">
      <c r="B120" s="38"/>
      <c r="C120" s="171" t="s">
        <v>140</v>
      </c>
      <c r="D120" s="171" t="s">
        <v>177</v>
      </c>
      <c r="E120" s="172" t="s">
        <v>302</v>
      </c>
      <c r="F120" s="265" t="s">
        <v>303</v>
      </c>
      <c r="G120" s="265"/>
      <c r="H120" s="265"/>
      <c r="I120" s="265"/>
      <c r="J120" s="173" t="s">
        <v>180</v>
      </c>
      <c r="K120" s="174">
        <v>8</v>
      </c>
      <c r="L120" s="266">
        <v>0</v>
      </c>
      <c r="M120" s="267"/>
      <c r="N120" s="268">
        <f>ROUND(L120*K120,2)</f>
        <v>0</v>
      </c>
      <c r="O120" s="268"/>
      <c r="P120" s="268"/>
      <c r="Q120" s="268"/>
      <c r="R120" s="40"/>
      <c r="T120" s="175" t="s">
        <v>22</v>
      </c>
      <c r="U120" s="47" t="s">
        <v>45</v>
      </c>
      <c r="V120" s="39"/>
      <c r="W120" s="176">
        <f>V120*K120</f>
        <v>0</v>
      </c>
      <c r="X120" s="176">
        <v>0</v>
      </c>
      <c r="Y120" s="176">
        <f>X120*K120</f>
        <v>0</v>
      </c>
      <c r="Z120" s="176">
        <v>0</v>
      </c>
      <c r="AA120" s="177">
        <f>Z120*K120</f>
        <v>0</v>
      </c>
      <c r="AR120" s="21" t="s">
        <v>181</v>
      </c>
      <c r="AT120" s="21" t="s">
        <v>177</v>
      </c>
      <c r="AU120" s="21" t="s">
        <v>88</v>
      </c>
      <c r="AY120" s="21" t="s">
        <v>176</v>
      </c>
      <c r="BE120" s="113">
        <f>IF(U120="základní",N120,0)</f>
        <v>0</v>
      </c>
      <c r="BF120" s="113">
        <f>IF(U120="snížená",N120,0)</f>
        <v>0</v>
      </c>
      <c r="BG120" s="113">
        <f>IF(U120="zákl. přenesená",N120,0)</f>
        <v>0</v>
      </c>
      <c r="BH120" s="113">
        <f>IF(U120="sníž. přenesená",N120,0)</f>
        <v>0</v>
      </c>
      <c r="BI120" s="113">
        <f>IF(U120="nulová",N120,0)</f>
        <v>0</v>
      </c>
      <c r="BJ120" s="21" t="s">
        <v>88</v>
      </c>
      <c r="BK120" s="113">
        <f>ROUND(L120*K120,2)</f>
        <v>0</v>
      </c>
      <c r="BL120" s="21" t="s">
        <v>181</v>
      </c>
      <c r="BM120" s="21" t="s">
        <v>3533</v>
      </c>
    </row>
    <row r="121" spans="2:51" s="10" customFormat="1" ht="22.5" customHeight="1">
      <c r="B121" s="178"/>
      <c r="C121" s="179"/>
      <c r="D121" s="179"/>
      <c r="E121" s="180" t="s">
        <v>22</v>
      </c>
      <c r="F121" s="269" t="s">
        <v>3534</v>
      </c>
      <c r="G121" s="270"/>
      <c r="H121" s="270"/>
      <c r="I121" s="270"/>
      <c r="J121" s="179"/>
      <c r="K121" s="181">
        <v>8</v>
      </c>
      <c r="L121" s="179"/>
      <c r="M121" s="179"/>
      <c r="N121" s="179"/>
      <c r="O121" s="179"/>
      <c r="P121" s="179"/>
      <c r="Q121" s="179"/>
      <c r="R121" s="182"/>
      <c r="T121" s="183"/>
      <c r="U121" s="179"/>
      <c r="V121" s="179"/>
      <c r="W121" s="179"/>
      <c r="X121" s="179"/>
      <c r="Y121" s="179"/>
      <c r="Z121" s="179"/>
      <c r="AA121" s="184"/>
      <c r="AT121" s="185" t="s">
        <v>199</v>
      </c>
      <c r="AU121" s="185" t="s">
        <v>88</v>
      </c>
      <c r="AV121" s="10" t="s">
        <v>140</v>
      </c>
      <c r="AW121" s="10" t="s">
        <v>37</v>
      </c>
      <c r="AX121" s="10" t="s">
        <v>80</v>
      </c>
      <c r="AY121" s="185" t="s">
        <v>176</v>
      </c>
    </row>
    <row r="122" spans="2:51" s="10" customFormat="1" ht="22.5" customHeight="1">
      <c r="B122" s="178"/>
      <c r="C122" s="179"/>
      <c r="D122" s="179"/>
      <c r="E122" s="180" t="s">
        <v>22</v>
      </c>
      <c r="F122" s="303" t="s">
        <v>22</v>
      </c>
      <c r="G122" s="304"/>
      <c r="H122" s="304"/>
      <c r="I122" s="304"/>
      <c r="J122" s="179"/>
      <c r="K122" s="181">
        <v>0</v>
      </c>
      <c r="L122" s="179"/>
      <c r="M122" s="179"/>
      <c r="N122" s="179"/>
      <c r="O122" s="179"/>
      <c r="P122" s="179"/>
      <c r="Q122" s="179"/>
      <c r="R122" s="182"/>
      <c r="T122" s="183"/>
      <c r="U122" s="179"/>
      <c r="V122" s="179"/>
      <c r="W122" s="179"/>
      <c r="X122" s="179"/>
      <c r="Y122" s="179"/>
      <c r="Z122" s="179"/>
      <c r="AA122" s="184"/>
      <c r="AT122" s="185" t="s">
        <v>199</v>
      </c>
      <c r="AU122" s="185" t="s">
        <v>88</v>
      </c>
      <c r="AV122" s="10" t="s">
        <v>140</v>
      </c>
      <c r="AW122" s="10" t="s">
        <v>6</v>
      </c>
      <c r="AX122" s="10" t="s">
        <v>80</v>
      </c>
      <c r="AY122" s="185" t="s">
        <v>176</v>
      </c>
    </row>
    <row r="123" spans="2:51" s="11" customFormat="1" ht="22.5" customHeight="1">
      <c r="B123" s="186"/>
      <c r="C123" s="187"/>
      <c r="D123" s="187"/>
      <c r="E123" s="188" t="s">
        <v>22</v>
      </c>
      <c r="F123" s="271" t="s">
        <v>200</v>
      </c>
      <c r="G123" s="272"/>
      <c r="H123" s="272"/>
      <c r="I123" s="272"/>
      <c r="J123" s="187"/>
      <c r="K123" s="189">
        <v>8</v>
      </c>
      <c r="L123" s="187"/>
      <c r="M123" s="187"/>
      <c r="N123" s="187"/>
      <c r="O123" s="187"/>
      <c r="P123" s="187"/>
      <c r="Q123" s="187"/>
      <c r="R123" s="190"/>
      <c r="T123" s="191"/>
      <c r="U123" s="187"/>
      <c r="V123" s="187"/>
      <c r="W123" s="187"/>
      <c r="X123" s="187"/>
      <c r="Y123" s="187"/>
      <c r="Z123" s="187"/>
      <c r="AA123" s="192"/>
      <c r="AT123" s="193" t="s">
        <v>199</v>
      </c>
      <c r="AU123" s="193" t="s">
        <v>88</v>
      </c>
      <c r="AV123" s="11" t="s">
        <v>181</v>
      </c>
      <c r="AW123" s="11" t="s">
        <v>37</v>
      </c>
      <c r="AX123" s="11" t="s">
        <v>88</v>
      </c>
      <c r="AY123" s="193" t="s">
        <v>176</v>
      </c>
    </row>
    <row r="124" spans="2:65" s="1" customFormat="1" ht="31.5" customHeight="1">
      <c r="B124" s="38"/>
      <c r="C124" s="171" t="s">
        <v>186</v>
      </c>
      <c r="D124" s="171" t="s">
        <v>177</v>
      </c>
      <c r="E124" s="172" t="s">
        <v>3535</v>
      </c>
      <c r="F124" s="265" t="s">
        <v>3536</v>
      </c>
      <c r="G124" s="265"/>
      <c r="H124" s="265"/>
      <c r="I124" s="265"/>
      <c r="J124" s="173" t="s">
        <v>269</v>
      </c>
      <c r="K124" s="174">
        <v>40</v>
      </c>
      <c r="L124" s="266">
        <v>0</v>
      </c>
      <c r="M124" s="267"/>
      <c r="N124" s="268">
        <f>ROUND(L124*K124,2)</f>
        <v>0</v>
      </c>
      <c r="O124" s="268"/>
      <c r="P124" s="268"/>
      <c r="Q124" s="268"/>
      <c r="R124" s="40"/>
      <c r="T124" s="175" t="s">
        <v>22</v>
      </c>
      <c r="U124" s="47" t="s">
        <v>45</v>
      </c>
      <c r="V124" s="39"/>
      <c r="W124" s="176">
        <f>V124*K124</f>
        <v>0</v>
      </c>
      <c r="X124" s="176">
        <v>0</v>
      </c>
      <c r="Y124" s="176">
        <f>X124*K124</f>
        <v>0</v>
      </c>
      <c r="Z124" s="176">
        <v>0</v>
      </c>
      <c r="AA124" s="177">
        <f>Z124*K124</f>
        <v>0</v>
      </c>
      <c r="AR124" s="21" t="s">
        <v>181</v>
      </c>
      <c r="AT124" s="21" t="s">
        <v>177</v>
      </c>
      <c r="AU124" s="21" t="s">
        <v>88</v>
      </c>
      <c r="AY124" s="21" t="s">
        <v>176</v>
      </c>
      <c r="BE124" s="113">
        <f>IF(U124="základní",N124,0)</f>
        <v>0</v>
      </c>
      <c r="BF124" s="113">
        <f>IF(U124="snížená",N124,0)</f>
        <v>0</v>
      </c>
      <c r="BG124" s="113">
        <f>IF(U124="zákl. přenesená",N124,0)</f>
        <v>0</v>
      </c>
      <c r="BH124" s="113">
        <f>IF(U124="sníž. přenesená",N124,0)</f>
        <v>0</v>
      </c>
      <c r="BI124" s="113">
        <f>IF(U124="nulová",N124,0)</f>
        <v>0</v>
      </c>
      <c r="BJ124" s="21" t="s">
        <v>88</v>
      </c>
      <c r="BK124" s="113">
        <f>ROUND(L124*K124,2)</f>
        <v>0</v>
      </c>
      <c r="BL124" s="21" t="s">
        <v>181</v>
      </c>
      <c r="BM124" s="21" t="s">
        <v>3537</v>
      </c>
    </row>
    <row r="125" spans="2:65" s="1" customFormat="1" ht="44.25" customHeight="1">
      <c r="B125" s="38"/>
      <c r="C125" s="171" t="s">
        <v>181</v>
      </c>
      <c r="D125" s="171" t="s">
        <v>177</v>
      </c>
      <c r="E125" s="172" t="s">
        <v>3538</v>
      </c>
      <c r="F125" s="265" t="s">
        <v>3539</v>
      </c>
      <c r="G125" s="265"/>
      <c r="H125" s="265"/>
      <c r="I125" s="265"/>
      <c r="J125" s="173" t="s">
        <v>3508</v>
      </c>
      <c r="K125" s="174">
        <v>1</v>
      </c>
      <c r="L125" s="266">
        <v>0</v>
      </c>
      <c r="M125" s="267"/>
      <c r="N125" s="268">
        <f>ROUND(L125*K125,2)</f>
        <v>0</v>
      </c>
      <c r="O125" s="268"/>
      <c r="P125" s="268"/>
      <c r="Q125" s="268"/>
      <c r="R125" s="40"/>
      <c r="T125" s="175" t="s">
        <v>22</v>
      </c>
      <c r="U125" s="47" t="s">
        <v>45</v>
      </c>
      <c r="V125" s="39"/>
      <c r="W125" s="176">
        <f>V125*K125</f>
        <v>0</v>
      </c>
      <c r="X125" s="176">
        <v>0</v>
      </c>
      <c r="Y125" s="176">
        <f>X125*K125</f>
        <v>0</v>
      </c>
      <c r="Z125" s="176">
        <v>0</v>
      </c>
      <c r="AA125" s="177">
        <f>Z125*K125</f>
        <v>0</v>
      </c>
      <c r="AR125" s="21" t="s">
        <v>181</v>
      </c>
      <c r="AT125" s="21" t="s">
        <v>177</v>
      </c>
      <c r="AU125" s="21" t="s">
        <v>88</v>
      </c>
      <c r="AY125" s="21" t="s">
        <v>176</v>
      </c>
      <c r="BE125" s="113">
        <f>IF(U125="základní",N125,0)</f>
        <v>0</v>
      </c>
      <c r="BF125" s="113">
        <f>IF(U125="snížená",N125,0)</f>
        <v>0</v>
      </c>
      <c r="BG125" s="113">
        <f>IF(U125="zákl. přenesená",N125,0)</f>
        <v>0</v>
      </c>
      <c r="BH125" s="113">
        <f>IF(U125="sníž. přenesená",N125,0)</f>
        <v>0</v>
      </c>
      <c r="BI125" s="113">
        <f>IF(U125="nulová",N125,0)</f>
        <v>0</v>
      </c>
      <c r="BJ125" s="21" t="s">
        <v>88</v>
      </c>
      <c r="BK125" s="113">
        <f>ROUND(L125*K125,2)</f>
        <v>0</v>
      </c>
      <c r="BL125" s="21" t="s">
        <v>181</v>
      </c>
      <c r="BM125" s="21" t="s">
        <v>3540</v>
      </c>
    </row>
    <row r="126" spans="2:65" s="1" customFormat="1" ht="44.25" customHeight="1">
      <c r="B126" s="38"/>
      <c r="C126" s="171" t="s">
        <v>194</v>
      </c>
      <c r="D126" s="171" t="s">
        <v>177</v>
      </c>
      <c r="E126" s="172" t="s">
        <v>3541</v>
      </c>
      <c r="F126" s="265" t="s">
        <v>3542</v>
      </c>
      <c r="G126" s="265"/>
      <c r="H126" s="265"/>
      <c r="I126" s="265"/>
      <c r="J126" s="173" t="s">
        <v>461</v>
      </c>
      <c r="K126" s="174">
        <v>15</v>
      </c>
      <c r="L126" s="266">
        <v>0</v>
      </c>
      <c r="M126" s="267"/>
      <c r="N126" s="268">
        <f>ROUND(L126*K126,2)</f>
        <v>0</v>
      </c>
      <c r="O126" s="268"/>
      <c r="P126" s="268"/>
      <c r="Q126" s="268"/>
      <c r="R126" s="40"/>
      <c r="T126" s="175" t="s">
        <v>22</v>
      </c>
      <c r="U126" s="47" t="s">
        <v>45</v>
      </c>
      <c r="V126" s="39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1" t="s">
        <v>181</v>
      </c>
      <c r="AT126" s="21" t="s">
        <v>177</v>
      </c>
      <c r="AU126" s="21" t="s">
        <v>88</v>
      </c>
      <c r="AY126" s="21" t="s">
        <v>176</v>
      </c>
      <c r="BE126" s="113">
        <f>IF(U126="základní",N126,0)</f>
        <v>0</v>
      </c>
      <c r="BF126" s="113">
        <f>IF(U126="snížená",N126,0)</f>
        <v>0</v>
      </c>
      <c r="BG126" s="113">
        <f>IF(U126="zákl. přenesená",N126,0)</f>
        <v>0</v>
      </c>
      <c r="BH126" s="113">
        <f>IF(U126="sníž. přenesená",N126,0)</f>
        <v>0</v>
      </c>
      <c r="BI126" s="113">
        <f>IF(U126="nulová",N126,0)</f>
        <v>0</v>
      </c>
      <c r="BJ126" s="21" t="s">
        <v>88</v>
      </c>
      <c r="BK126" s="113">
        <f>ROUND(L126*K126,2)</f>
        <v>0</v>
      </c>
      <c r="BL126" s="21" t="s">
        <v>181</v>
      </c>
      <c r="BM126" s="21" t="s">
        <v>3543</v>
      </c>
    </row>
    <row r="127" spans="2:47" s="1" customFormat="1" ht="114" customHeight="1">
      <c r="B127" s="38"/>
      <c r="C127" s="39"/>
      <c r="D127" s="39"/>
      <c r="E127" s="39"/>
      <c r="F127" s="315" t="s">
        <v>3544</v>
      </c>
      <c r="G127" s="316"/>
      <c r="H127" s="316"/>
      <c r="I127" s="316"/>
      <c r="J127" s="39"/>
      <c r="K127" s="39"/>
      <c r="L127" s="39"/>
      <c r="M127" s="39"/>
      <c r="N127" s="39"/>
      <c r="O127" s="39"/>
      <c r="P127" s="39"/>
      <c r="Q127" s="39"/>
      <c r="R127" s="40"/>
      <c r="T127" s="146"/>
      <c r="U127" s="39"/>
      <c r="V127" s="39"/>
      <c r="W127" s="39"/>
      <c r="X127" s="39"/>
      <c r="Y127" s="39"/>
      <c r="Z127" s="39"/>
      <c r="AA127" s="81"/>
      <c r="AT127" s="21" t="s">
        <v>475</v>
      </c>
      <c r="AU127" s="21" t="s">
        <v>88</v>
      </c>
    </row>
    <row r="128" spans="2:65" s="1" customFormat="1" ht="44.25" customHeight="1">
      <c r="B128" s="38"/>
      <c r="C128" s="171" t="s">
        <v>201</v>
      </c>
      <c r="D128" s="171" t="s">
        <v>177</v>
      </c>
      <c r="E128" s="172" t="s">
        <v>3545</v>
      </c>
      <c r="F128" s="265" t="s">
        <v>3546</v>
      </c>
      <c r="G128" s="265"/>
      <c r="H128" s="265"/>
      <c r="I128" s="265"/>
      <c r="J128" s="173" t="s">
        <v>461</v>
      </c>
      <c r="K128" s="174">
        <v>22</v>
      </c>
      <c r="L128" s="266">
        <v>0</v>
      </c>
      <c r="M128" s="267"/>
      <c r="N128" s="268">
        <f>ROUND(L128*K128,2)</f>
        <v>0</v>
      </c>
      <c r="O128" s="268"/>
      <c r="P128" s="268"/>
      <c r="Q128" s="268"/>
      <c r="R128" s="40"/>
      <c r="T128" s="175" t="s">
        <v>22</v>
      </c>
      <c r="U128" s="47" t="s">
        <v>45</v>
      </c>
      <c r="V128" s="39"/>
      <c r="W128" s="176">
        <f>V128*K128</f>
        <v>0</v>
      </c>
      <c r="X128" s="176">
        <v>0</v>
      </c>
      <c r="Y128" s="176">
        <f>X128*K128</f>
        <v>0</v>
      </c>
      <c r="Z128" s="176">
        <v>0</v>
      </c>
      <c r="AA128" s="177">
        <f>Z128*K128</f>
        <v>0</v>
      </c>
      <c r="AR128" s="21" t="s">
        <v>181</v>
      </c>
      <c r="AT128" s="21" t="s">
        <v>177</v>
      </c>
      <c r="AU128" s="21" t="s">
        <v>88</v>
      </c>
      <c r="AY128" s="21" t="s">
        <v>176</v>
      </c>
      <c r="BE128" s="113">
        <f>IF(U128="základní",N128,0)</f>
        <v>0</v>
      </c>
      <c r="BF128" s="113">
        <f>IF(U128="snížená",N128,0)</f>
        <v>0</v>
      </c>
      <c r="BG128" s="113">
        <f>IF(U128="zákl. přenesená",N128,0)</f>
        <v>0</v>
      </c>
      <c r="BH128" s="113">
        <f>IF(U128="sníž. přenesená",N128,0)</f>
        <v>0</v>
      </c>
      <c r="BI128" s="113">
        <f>IF(U128="nulová",N128,0)</f>
        <v>0</v>
      </c>
      <c r="BJ128" s="21" t="s">
        <v>88</v>
      </c>
      <c r="BK128" s="113">
        <f>ROUND(L128*K128,2)</f>
        <v>0</v>
      </c>
      <c r="BL128" s="21" t="s">
        <v>181</v>
      </c>
      <c r="BM128" s="21" t="s">
        <v>3547</v>
      </c>
    </row>
    <row r="129" spans="2:47" s="1" customFormat="1" ht="114" customHeight="1">
      <c r="B129" s="38"/>
      <c r="C129" s="39"/>
      <c r="D129" s="39"/>
      <c r="E129" s="39"/>
      <c r="F129" s="315" t="s">
        <v>3544</v>
      </c>
      <c r="G129" s="316"/>
      <c r="H129" s="316"/>
      <c r="I129" s="316"/>
      <c r="J129" s="39"/>
      <c r="K129" s="39"/>
      <c r="L129" s="39"/>
      <c r="M129" s="39"/>
      <c r="N129" s="39"/>
      <c r="O129" s="39"/>
      <c r="P129" s="39"/>
      <c r="Q129" s="39"/>
      <c r="R129" s="40"/>
      <c r="T129" s="146"/>
      <c r="U129" s="39"/>
      <c r="V129" s="39"/>
      <c r="W129" s="39"/>
      <c r="X129" s="39"/>
      <c r="Y129" s="39"/>
      <c r="Z129" s="39"/>
      <c r="AA129" s="81"/>
      <c r="AT129" s="21" t="s">
        <v>475</v>
      </c>
      <c r="AU129" s="21" t="s">
        <v>88</v>
      </c>
    </row>
    <row r="130" spans="2:65" s="1" customFormat="1" ht="44.25" customHeight="1">
      <c r="B130" s="38"/>
      <c r="C130" s="171" t="s">
        <v>205</v>
      </c>
      <c r="D130" s="171" t="s">
        <v>177</v>
      </c>
      <c r="E130" s="172" t="s">
        <v>3548</v>
      </c>
      <c r="F130" s="265" t="s">
        <v>3549</v>
      </c>
      <c r="G130" s="265"/>
      <c r="H130" s="265"/>
      <c r="I130" s="265"/>
      <c r="J130" s="173" t="s">
        <v>461</v>
      </c>
      <c r="K130" s="174">
        <v>1</v>
      </c>
      <c r="L130" s="266">
        <v>0</v>
      </c>
      <c r="M130" s="267"/>
      <c r="N130" s="268">
        <f>ROUND(L130*K130,2)</f>
        <v>0</v>
      </c>
      <c r="O130" s="268"/>
      <c r="P130" s="268"/>
      <c r="Q130" s="268"/>
      <c r="R130" s="40"/>
      <c r="T130" s="175" t="s">
        <v>22</v>
      </c>
      <c r="U130" s="47" t="s">
        <v>45</v>
      </c>
      <c r="V130" s="39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1" t="s">
        <v>181</v>
      </c>
      <c r="AT130" s="21" t="s">
        <v>177</v>
      </c>
      <c r="AU130" s="21" t="s">
        <v>88</v>
      </c>
      <c r="AY130" s="21" t="s">
        <v>176</v>
      </c>
      <c r="BE130" s="113">
        <f>IF(U130="základní",N130,0)</f>
        <v>0</v>
      </c>
      <c r="BF130" s="113">
        <f>IF(U130="snížená",N130,0)</f>
        <v>0</v>
      </c>
      <c r="BG130" s="113">
        <f>IF(U130="zákl. přenesená",N130,0)</f>
        <v>0</v>
      </c>
      <c r="BH130" s="113">
        <f>IF(U130="sníž. přenesená",N130,0)</f>
        <v>0</v>
      </c>
      <c r="BI130" s="113">
        <f>IF(U130="nulová",N130,0)</f>
        <v>0</v>
      </c>
      <c r="BJ130" s="21" t="s">
        <v>88</v>
      </c>
      <c r="BK130" s="113">
        <f>ROUND(L130*K130,2)</f>
        <v>0</v>
      </c>
      <c r="BL130" s="21" t="s">
        <v>181</v>
      </c>
      <c r="BM130" s="21" t="s">
        <v>3550</v>
      </c>
    </row>
    <row r="131" spans="2:47" s="1" customFormat="1" ht="114" customHeight="1">
      <c r="B131" s="38"/>
      <c r="C131" s="39"/>
      <c r="D131" s="39"/>
      <c r="E131" s="39"/>
      <c r="F131" s="315" t="s">
        <v>3544</v>
      </c>
      <c r="G131" s="316"/>
      <c r="H131" s="316"/>
      <c r="I131" s="316"/>
      <c r="J131" s="39"/>
      <c r="K131" s="39"/>
      <c r="L131" s="39"/>
      <c r="M131" s="39"/>
      <c r="N131" s="39"/>
      <c r="O131" s="39"/>
      <c r="P131" s="39"/>
      <c r="Q131" s="39"/>
      <c r="R131" s="40"/>
      <c r="T131" s="146"/>
      <c r="U131" s="39"/>
      <c r="V131" s="39"/>
      <c r="W131" s="39"/>
      <c r="X131" s="39"/>
      <c r="Y131" s="39"/>
      <c r="Z131" s="39"/>
      <c r="AA131" s="81"/>
      <c r="AT131" s="21" t="s">
        <v>475</v>
      </c>
      <c r="AU131" s="21" t="s">
        <v>88</v>
      </c>
    </row>
    <row r="132" spans="2:65" s="1" customFormat="1" ht="31.5" customHeight="1">
      <c r="B132" s="38"/>
      <c r="C132" s="171" t="s">
        <v>209</v>
      </c>
      <c r="D132" s="171" t="s">
        <v>177</v>
      </c>
      <c r="E132" s="172" t="s">
        <v>3551</v>
      </c>
      <c r="F132" s="265" t="s">
        <v>3552</v>
      </c>
      <c r="G132" s="265"/>
      <c r="H132" s="265"/>
      <c r="I132" s="265"/>
      <c r="J132" s="173" t="s">
        <v>461</v>
      </c>
      <c r="K132" s="174">
        <v>15</v>
      </c>
      <c r="L132" s="266">
        <v>0</v>
      </c>
      <c r="M132" s="267"/>
      <c r="N132" s="268">
        <f>ROUND(L132*K132,2)</f>
        <v>0</v>
      </c>
      <c r="O132" s="268"/>
      <c r="P132" s="268"/>
      <c r="Q132" s="268"/>
      <c r="R132" s="40"/>
      <c r="T132" s="175" t="s">
        <v>22</v>
      </c>
      <c r="U132" s="47" t="s">
        <v>45</v>
      </c>
      <c r="V132" s="39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1" t="s">
        <v>181</v>
      </c>
      <c r="AT132" s="21" t="s">
        <v>177</v>
      </c>
      <c r="AU132" s="21" t="s">
        <v>88</v>
      </c>
      <c r="AY132" s="21" t="s">
        <v>176</v>
      </c>
      <c r="BE132" s="113">
        <f>IF(U132="základní",N132,0)</f>
        <v>0</v>
      </c>
      <c r="BF132" s="113">
        <f>IF(U132="snížená",N132,0)</f>
        <v>0</v>
      </c>
      <c r="BG132" s="113">
        <f>IF(U132="zákl. přenesená",N132,0)</f>
        <v>0</v>
      </c>
      <c r="BH132" s="113">
        <f>IF(U132="sníž. přenesená",N132,0)</f>
        <v>0</v>
      </c>
      <c r="BI132" s="113">
        <f>IF(U132="nulová",N132,0)</f>
        <v>0</v>
      </c>
      <c r="BJ132" s="21" t="s">
        <v>88</v>
      </c>
      <c r="BK132" s="113">
        <f>ROUND(L132*K132,2)</f>
        <v>0</v>
      </c>
      <c r="BL132" s="21" t="s">
        <v>181</v>
      </c>
      <c r="BM132" s="21" t="s">
        <v>3553</v>
      </c>
    </row>
    <row r="133" spans="2:47" s="1" customFormat="1" ht="90" customHeight="1">
      <c r="B133" s="38"/>
      <c r="C133" s="39"/>
      <c r="D133" s="39"/>
      <c r="E133" s="39"/>
      <c r="F133" s="315" t="s">
        <v>3554</v>
      </c>
      <c r="G133" s="316"/>
      <c r="H133" s="316"/>
      <c r="I133" s="316"/>
      <c r="J133" s="39"/>
      <c r="K133" s="39"/>
      <c r="L133" s="39"/>
      <c r="M133" s="39"/>
      <c r="N133" s="39"/>
      <c r="O133" s="39"/>
      <c r="P133" s="39"/>
      <c r="Q133" s="39"/>
      <c r="R133" s="40"/>
      <c r="T133" s="146"/>
      <c r="U133" s="39"/>
      <c r="V133" s="39"/>
      <c r="W133" s="39"/>
      <c r="X133" s="39"/>
      <c r="Y133" s="39"/>
      <c r="Z133" s="39"/>
      <c r="AA133" s="81"/>
      <c r="AT133" s="21" t="s">
        <v>475</v>
      </c>
      <c r="AU133" s="21" t="s">
        <v>88</v>
      </c>
    </row>
    <row r="134" spans="2:65" s="1" customFormat="1" ht="31.5" customHeight="1">
      <c r="B134" s="38"/>
      <c r="C134" s="171" t="s">
        <v>214</v>
      </c>
      <c r="D134" s="171" t="s">
        <v>177</v>
      </c>
      <c r="E134" s="172" t="s">
        <v>3555</v>
      </c>
      <c r="F134" s="265" t="s">
        <v>3556</v>
      </c>
      <c r="G134" s="265"/>
      <c r="H134" s="265"/>
      <c r="I134" s="265"/>
      <c r="J134" s="173" t="s">
        <v>461</v>
      </c>
      <c r="K134" s="174">
        <v>22</v>
      </c>
      <c r="L134" s="266">
        <v>0</v>
      </c>
      <c r="M134" s="267"/>
      <c r="N134" s="268">
        <f>ROUND(L134*K134,2)</f>
        <v>0</v>
      </c>
      <c r="O134" s="268"/>
      <c r="P134" s="268"/>
      <c r="Q134" s="268"/>
      <c r="R134" s="40"/>
      <c r="T134" s="175" t="s">
        <v>22</v>
      </c>
      <c r="U134" s="47" t="s">
        <v>45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1" t="s">
        <v>181</v>
      </c>
      <c r="AT134" s="21" t="s">
        <v>177</v>
      </c>
      <c r="AU134" s="21" t="s">
        <v>88</v>
      </c>
      <c r="AY134" s="21" t="s">
        <v>176</v>
      </c>
      <c r="BE134" s="113">
        <f>IF(U134="základní",N134,0)</f>
        <v>0</v>
      </c>
      <c r="BF134" s="113">
        <f>IF(U134="snížená",N134,0)</f>
        <v>0</v>
      </c>
      <c r="BG134" s="113">
        <f>IF(U134="zákl. přenesená",N134,0)</f>
        <v>0</v>
      </c>
      <c r="BH134" s="113">
        <f>IF(U134="sníž. přenesená",N134,0)</f>
        <v>0</v>
      </c>
      <c r="BI134" s="113">
        <f>IF(U134="nulová",N134,0)</f>
        <v>0</v>
      </c>
      <c r="BJ134" s="21" t="s">
        <v>88</v>
      </c>
      <c r="BK134" s="113">
        <f>ROUND(L134*K134,2)</f>
        <v>0</v>
      </c>
      <c r="BL134" s="21" t="s">
        <v>181</v>
      </c>
      <c r="BM134" s="21" t="s">
        <v>3557</v>
      </c>
    </row>
    <row r="135" spans="2:47" s="1" customFormat="1" ht="78" customHeight="1">
      <c r="B135" s="38"/>
      <c r="C135" s="39"/>
      <c r="D135" s="39"/>
      <c r="E135" s="39"/>
      <c r="F135" s="315" t="s">
        <v>3558</v>
      </c>
      <c r="G135" s="316"/>
      <c r="H135" s="316"/>
      <c r="I135" s="316"/>
      <c r="J135" s="39"/>
      <c r="K135" s="39"/>
      <c r="L135" s="39"/>
      <c r="M135" s="39"/>
      <c r="N135" s="39"/>
      <c r="O135" s="39"/>
      <c r="P135" s="39"/>
      <c r="Q135" s="39"/>
      <c r="R135" s="40"/>
      <c r="T135" s="146"/>
      <c r="U135" s="39"/>
      <c r="V135" s="39"/>
      <c r="W135" s="39"/>
      <c r="X135" s="39"/>
      <c r="Y135" s="39"/>
      <c r="Z135" s="39"/>
      <c r="AA135" s="81"/>
      <c r="AT135" s="21" t="s">
        <v>475</v>
      </c>
      <c r="AU135" s="21" t="s">
        <v>88</v>
      </c>
    </row>
    <row r="136" spans="2:65" s="1" customFormat="1" ht="31.5" customHeight="1">
      <c r="B136" s="38"/>
      <c r="C136" s="171" t="s">
        <v>218</v>
      </c>
      <c r="D136" s="171" t="s">
        <v>177</v>
      </c>
      <c r="E136" s="172" t="s">
        <v>3559</v>
      </c>
      <c r="F136" s="265" t="s">
        <v>3560</v>
      </c>
      <c r="G136" s="265"/>
      <c r="H136" s="265"/>
      <c r="I136" s="265"/>
      <c r="J136" s="173" t="s">
        <v>461</v>
      </c>
      <c r="K136" s="174">
        <v>1</v>
      </c>
      <c r="L136" s="266">
        <v>0</v>
      </c>
      <c r="M136" s="267"/>
      <c r="N136" s="268">
        <f>ROUND(L136*K136,2)</f>
        <v>0</v>
      </c>
      <c r="O136" s="268"/>
      <c r="P136" s="268"/>
      <c r="Q136" s="268"/>
      <c r="R136" s="40"/>
      <c r="T136" s="175" t="s">
        <v>22</v>
      </c>
      <c r="U136" s="47" t="s">
        <v>45</v>
      </c>
      <c r="V136" s="39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1" t="s">
        <v>181</v>
      </c>
      <c r="AT136" s="21" t="s">
        <v>177</v>
      </c>
      <c r="AU136" s="21" t="s">
        <v>88</v>
      </c>
      <c r="AY136" s="21" t="s">
        <v>176</v>
      </c>
      <c r="BE136" s="113">
        <f>IF(U136="základní",N136,0)</f>
        <v>0</v>
      </c>
      <c r="BF136" s="113">
        <f>IF(U136="snížená",N136,0)</f>
        <v>0</v>
      </c>
      <c r="BG136" s="113">
        <f>IF(U136="zákl. přenesená",N136,0)</f>
        <v>0</v>
      </c>
      <c r="BH136" s="113">
        <f>IF(U136="sníž. přenesená",N136,0)</f>
        <v>0</v>
      </c>
      <c r="BI136" s="113">
        <f>IF(U136="nulová",N136,0)</f>
        <v>0</v>
      </c>
      <c r="BJ136" s="21" t="s">
        <v>88</v>
      </c>
      <c r="BK136" s="113">
        <f>ROUND(L136*K136,2)</f>
        <v>0</v>
      </c>
      <c r="BL136" s="21" t="s">
        <v>181</v>
      </c>
      <c r="BM136" s="21" t="s">
        <v>3561</v>
      </c>
    </row>
    <row r="137" spans="2:47" s="1" customFormat="1" ht="90" customHeight="1">
      <c r="B137" s="38"/>
      <c r="C137" s="39"/>
      <c r="D137" s="39"/>
      <c r="E137" s="39"/>
      <c r="F137" s="315" t="s">
        <v>3554</v>
      </c>
      <c r="G137" s="316"/>
      <c r="H137" s="316"/>
      <c r="I137" s="316"/>
      <c r="J137" s="39"/>
      <c r="K137" s="39"/>
      <c r="L137" s="39"/>
      <c r="M137" s="39"/>
      <c r="N137" s="39"/>
      <c r="O137" s="39"/>
      <c r="P137" s="39"/>
      <c r="Q137" s="39"/>
      <c r="R137" s="40"/>
      <c r="T137" s="146"/>
      <c r="U137" s="39"/>
      <c r="V137" s="39"/>
      <c r="W137" s="39"/>
      <c r="X137" s="39"/>
      <c r="Y137" s="39"/>
      <c r="Z137" s="39"/>
      <c r="AA137" s="81"/>
      <c r="AT137" s="21" t="s">
        <v>475</v>
      </c>
      <c r="AU137" s="21" t="s">
        <v>88</v>
      </c>
    </row>
    <row r="138" spans="2:65" s="1" customFormat="1" ht="31.5" customHeight="1">
      <c r="B138" s="38"/>
      <c r="C138" s="171" t="s">
        <v>222</v>
      </c>
      <c r="D138" s="171" t="s">
        <v>177</v>
      </c>
      <c r="E138" s="172" t="s">
        <v>3562</v>
      </c>
      <c r="F138" s="265" t="s">
        <v>3563</v>
      </c>
      <c r="G138" s="265"/>
      <c r="H138" s="265"/>
      <c r="I138" s="265"/>
      <c r="J138" s="173" t="s">
        <v>461</v>
      </c>
      <c r="K138" s="174">
        <v>1</v>
      </c>
      <c r="L138" s="266">
        <v>0</v>
      </c>
      <c r="M138" s="267"/>
      <c r="N138" s="268">
        <f aca="true" t="shared" si="5" ref="N138:N143">ROUND(L138*K138,2)</f>
        <v>0</v>
      </c>
      <c r="O138" s="268"/>
      <c r="P138" s="268"/>
      <c r="Q138" s="268"/>
      <c r="R138" s="40"/>
      <c r="T138" s="175" t="s">
        <v>22</v>
      </c>
      <c r="U138" s="47" t="s">
        <v>45</v>
      </c>
      <c r="V138" s="39"/>
      <c r="W138" s="176">
        <f aca="true" t="shared" si="6" ref="W138:W143">V138*K138</f>
        <v>0</v>
      </c>
      <c r="X138" s="176">
        <v>0</v>
      </c>
      <c r="Y138" s="176">
        <f aca="true" t="shared" si="7" ref="Y138:Y143">X138*K138</f>
        <v>0</v>
      </c>
      <c r="Z138" s="176">
        <v>0</v>
      </c>
      <c r="AA138" s="177">
        <f aca="true" t="shared" si="8" ref="AA138:AA143">Z138*K138</f>
        <v>0</v>
      </c>
      <c r="AR138" s="21" t="s">
        <v>181</v>
      </c>
      <c r="AT138" s="21" t="s">
        <v>177</v>
      </c>
      <c r="AU138" s="21" t="s">
        <v>88</v>
      </c>
      <c r="AY138" s="21" t="s">
        <v>176</v>
      </c>
      <c r="BE138" s="113">
        <f aca="true" t="shared" si="9" ref="BE138:BE143">IF(U138="základní",N138,0)</f>
        <v>0</v>
      </c>
      <c r="BF138" s="113">
        <f aca="true" t="shared" si="10" ref="BF138:BF143">IF(U138="snížená",N138,0)</f>
        <v>0</v>
      </c>
      <c r="BG138" s="113">
        <f aca="true" t="shared" si="11" ref="BG138:BG143">IF(U138="zákl. přenesená",N138,0)</f>
        <v>0</v>
      </c>
      <c r="BH138" s="113">
        <f aca="true" t="shared" si="12" ref="BH138:BH143">IF(U138="sníž. přenesená",N138,0)</f>
        <v>0</v>
      </c>
      <c r="BI138" s="113">
        <f aca="true" t="shared" si="13" ref="BI138:BI143">IF(U138="nulová",N138,0)</f>
        <v>0</v>
      </c>
      <c r="BJ138" s="21" t="s">
        <v>88</v>
      </c>
      <c r="BK138" s="113">
        <f aca="true" t="shared" si="14" ref="BK138:BK143">ROUND(L138*K138,2)</f>
        <v>0</v>
      </c>
      <c r="BL138" s="21" t="s">
        <v>181</v>
      </c>
      <c r="BM138" s="21" t="s">
        <v>3564</v>
      </c>
    </row>
    <row r="139" spans="2:65" s="1" customFormat="1" ht="31.5" customHeight="1">
      <c r="B139" s="38"/>
      <c r="C139" s="171" t="s">
        <v>226</v>
      </c>
      <c r="D139" s="171" t="s">
        <v>177</v>
      </c>
      <c r="E139" s="172" t="s">
        <v>3565</v>
      </c>
      <c r="F139" s="265" t="s">
        <v>3566</v>
      </c>
      <c r="G139" s="265"/>
      <c r="H139" s="265"/>
      <c r="I139" s="265"/>
      <c r="J139" s="173" t="s">
        <v>461</v>
      </c>
      <c r="K139" s="174">
        <v>6</v>
      </c>
      <c r="L139" s="266">
        <v>0</v>
      </c>
      <c r="M139" s="267"/>
      <c r="N139" s="268">
        <f t="shared" si="5"/>
        <v>0</v>
      </c>
      <c r="O139" s="268"/>
      <c r="P139" s="268"/>
      <c r="Q139" s="268"/>
      <c r="R139" s="40"/>
      <c r="T139" s="175" t="s">
        <v>22</v>
      </c>
      <c r="U139" s="47" t="s">
        <v>45</v>
      </c>
      <c r="V139" s="39"/>
      <c r="W139" s="176">
        <f t="shared" si="6"/>
        <v>0</v>
      </c>
      <c r="X139" s="176">
        <v>0</v>
      </c>
      <c r="Y139" s="176">
        <f t="shared" si="7"/>
        <v>0</v>
      </c>
      <c r="Z139" s="176">
        <v>0</v>
      </c>
      <c r="AA139" s="177">
        <f t="shared" si="8"/>
        <v>0</v>
      </c>
      <c r="AR139" s="21" t="s">
        <v>181</v>
      </c>
      <c r="AT139" s="21" t="s">
        <v>177</v>
      </c>
      <c r="AU139" s="21" t="s">
        <v>88</v>
      </c>
      <c r="AY139" s="21" t="s">
        <v>176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21" t="s">
        <v>88</v>
      </c>
      <c r="BK139" s="113">
        <f t="shared" si="14"/>
        <v>0</v>
      </c>
      <c r="BL139" s="21" t="s">
        <v>181</v>
      </c>
      <c r="BM139" s="21" t="s">
        <v>3567</v>
      </c>
    </row>
    <row r="140" spans="2:65" s="1" customFormat="1" ht="31.5" customHeight="1">
      <c r="B140" s="38"/>
      <c r="C140" s="171" t="s">
        <v>230</v>
      </c>
      <c r="D140" s="171" t="s">
        <v>177</v>
      </c>
      <c r="E140" s="172" t="s">
        <v>3568</v>
      </c>
      <c r="F140" s="265" t="s">
        <v>3569</v>
      </c>
      <c r="G140" s="265"/>
      <c r="H140" s="265"/>
      <c r="I140" s="265"/>
      <c r="J140" s="173" t="s">
        <v>461</v>
      </c>
      <c r="K140" s="174">
        <v>16</v>
      </c>
      <c r="L140" s="266">
        <v>0</v>
      </c>
      <c r="M140" s="267"/>
      <c r="N140" s="268">
        <f t="shared" si="5"/>
        <v>0</v>
      </c>
      <c r="O140" s="268"/>
      <c r="P140" s="268"/>
      <c r="Q140" s="268"/>
      <c r="R140" s="40"/>
      <c r="T140" s="175" t="s">
        <v>22</v>
      </c>
      <c r="U140" s="47" t="s">
        <v>45</v>
      </c>
      <c r="V140" s="39"/>
      <c r="W140" s="176">
        <f t="shared" si="6"/>
        <v>0</v>
      </c>
      <c r="X140" s="176">
        <v>0</v>
      </c>
      <c r="Y140" s="176">
        <f t="shared" si="7"/>
        <v>0</v>
      </c>
      <c r="Z140" s="176">
        <v>0</v>
      </c>
      <c r="AA140" s="177">
        <f t="shared" si="8"/>
        <v>0</v>
      </c>
      <c r="AR140" s="21" t="s">
        <v>181</v>
      </c>
      <c r="AT140" s="21" t="s">
        <v>177</v>
      </c>
      <c r="AU140" s="21" t="s">
        <v>88</v>
      </c>
      <c r="AY140" s="21" t="s">
        <v>176</v>
      </c>
      <c r="BE140" s="113">
        <f t="shared" si="9"/>
        <v>0</v>
      </c>
      <c r="BF140" s="113">
        <f t="shared" si="10"/>
        <v>0</v>
      </c>
      <c r="BG140" s="113">
        <f t="shared" si="11"/>
        <v>0</v>
      </c>
      <c r="BH140" s="113">
        <f t="shared" si="12"/>
        <v>0</v>
      </c>
      <c r="BI140" s="113">
        <f t="shared" si="13"/>
        <v>0</v>
      </c>
      <c r="BJ140" s="21" t="s">
        <v>88</v>
      </c>
      <c r="BK140" s="113">
        <f t="shared" si="14"/>
        <v>0</v>
      </c>
      <c r="BL140" s="21" t="s">
        <v>181</v>
      </c>
      <c r="BM140" s="21" t="s">
        <v>3570</v>
      </c>
    </row>
    <row r="141" spans="2:65" s="1" customFormat="1" ht="22.5" customHeight="1">
      <c r="B141" s="38"/>
      <c r="C141" s="171" t="s">
        <v>234</v>
      </c>
      <c r="D141" s="171" t="s">
        <v>177</v>
      </c>
      <c r="E141" s="172" t="s">
        <v>3571</v>
      </c>
      <c r="F141" s="265" t="s">
        <v>3572</v>
      </c>
      <c r="G141" s="265"/>
      <c r="H141" s="265"/>
      <c r="I141" s="265"/>
      <c r="J141" s="173" t="s">
        <v>461</v>
      </c>
      <c r="K141" s="174">
        <v>15</v>
      </c>
      <c r="L141" s="266">
        <v>0</v>
      </c>
      <c r="M141" s="267"/>
      <c r="N141" s="268">
        <f t="shared" si="5"/>
        <v>0</v>
      </c>
      <c r="O141" s="268"/>
      <c r="P141" s="268"/>
      <c r="Q141" s="268"/>
      <c r="R141" s="40"/>
      <c r="T141" s="175" t="s">
        <v>22</v>
      </c>
      <c r="U141" s="47" t="s">
        <v>45</v>
      </c>
      <c r="V141" s="39"/>
      <c r="W141" s="176">
        <f t="shared" si="6"/>
        <v>0</v>
      </c>
      <c r="X141" s="176">
        <v>0</v>
      </c>
      <c r="Y141" s="176">
        <f t="shared" si="7"/>
        <v>0</v>
      </c>
      <c r="Z141" s="176">
        <v>0</v>
      </c>
      <c r="AA141" s="177">
        <f t="shared" si="8"/>
        <v>0</v>
      </c>
      <c r="AR141" s="21" t="s">
        <v>181</v>
      </c>
      <c r="AT141" s="21" t="s">
        <v>177</v>
      </c>
      <c r="AU141" s="21" t="s">
        <v>88</v>
      </c>
      <c r="AY141" s="21" t="s">
        <v>176</v>
      </c>
      <c r="BE141" s="113">
        <f t="shared" si="9"/>
        <v>0</v>
      </c>
      <c r="BF141" s="113">
        <f t="shared" si="10"/>
        <v>0</v>
      </c>
      <c r="BG141" s="113">
        <f t="shared" si="11"/>
        <v>0</v>
      </c>
      <c r="BH141" s="113">
        <f t="shared" si="12"/>
        <v>0</v>
      </c>
      <c r="BI141" s="113">
        <f t="shared" si="13"/>
        <v>0</v>
      </c>
      <c r="BJ141" s="21" t="s">
        <v>88</v>
      </c>
      <c r="BK141" s="113">
        <f t="shared" si="14"/>
        <v>0</v>
      </c>
      <c r="BL141" s="21" t="s">
        <v>181</v>
      </c>
      <c r="BM141" s="21" t="s">
        <v>3573</v>
      </c>
    </row>
    <row r="142" spans="2:65" s="1" customFormat="1" ht="31.5" customHeight="1">
      <c r="B142" s="38"/>
      <c r="C142" s="171" t="s">
        <v>11</v>
      </c>
      <c r="D142" s="171" t="s">
        <v>177</v>
      </c>
      <c r="E142" s="172" t="s">
        <v>3574</v>
      </c>
      <c r="F142" s="265" t="s">
        <v>3575</v>
      </c>
      <c r="G142" s="265"/>
      <c r="H142" s="265"/>
      <c r="I142" s="265"/>
      <c r="J142" s="173" t="s">
        <v>269</v>
      </c>
      <c r="K142" s="174">
        <v>40</v>
      </c>
      <c r="L142" s="266">
        <v>0</v>
      </c>
      <c r="M142" s="267"/>
      <c r="N142" s="268">
        <f t="shared" si="5"/>
        <v>0</v>
      </c>
      <c r="O142" s="268"/>
      <c r="P142" s="268"/>
      <c r="Q142" s="268"/>
      <c r="R142" s="40"/>
      <c r="T142" s="175" t="s">
        <v>22</v>
      </c>
      <c r="U142" s="47" t="s">
        <v>45</v>
      </c>
      <c r="V142" s="39"/>
      <c r="W142" s="176">
        <f t="shared" si="6"/>
        <v>0</v>
      </c>
      <c r="X142" s="176">
        <v>0</v>
      </c>
      <c r="Y142" s="176">
        <f t="shared" si="7"/>
        <v>0</v>
      </c>
      <c r="Z142" s="176">
        <v>0</v>
      </c>
      <c r="AA142" s="177">
        <f t="shared" si="8"/>
        <v>0</v>
      </c>
      <c r="AR142" s="21" t="s">
        <v>181</v>
      </c>
      <c r="AT142" s="21" t="s">
        <v>177</v>
      </c>
      <c r="AU142" s="21" t="s">
        <v>88</v>
      </c>
      <c r="AY142" s="21" t="s">
        <v>176</v>
      </c>
      <c r="BE142" s="113">
        <f t="shared" si="9"/>
        <v>0</v>
      </c>
      <c r="BF142" s="113">
        <f t="shared" si="10"/>
        <v>0</v>
      </c>
      <c r="BG142" s="113">
        <f t="shared" si="11"/>
        <v>0</v>
      </c>
      <c r="BH142" s="113">
        <f t="shared" si="12"/>
        <v>0</v>
      </c>
      <c r="BI142" s="113">
        <f t="shared" si="13"/>
        <v>0</v>
      </c>
      <c r="BJ142" s="21" t="s">
        <v>88</v>
      </c>
      <c r="BK142" s="113">
        <f t="shared" si="14"/>
        <v>0</v>
      </c>
      <c r="BL142" s="21" t="s">
        <v>181</v>
      </c>
      <c r="BM142" s="21" t="s">
        <v>3576</v>
      </c>
    </row>
    <row r="143" spans="2:65" s="1" customFormat="1" ht="22.5" customHeight="1">
      <c r="B143" s="38"/>
      <c r="C143" s="202" t="s">
        <v>318</v>
      </c>
      <c r="D143" s="202" t="s">
        <v>352</v>
      </c>
      <c r="E143" s="203" t="s">
        <v>3577</v>
      </c>
      <c r="F143" s="307" t="s">
        <v>3578</v>
      </c>
      <c r="G143" s="307"/>
      <c r="H143" s="307"/>
      <c r="I143" s="307"/>
      <c r="J143" s="204" t="s">
        <v>180</v>
      </c>
      <c r="K143" s="205">
        <v>0.4</v>
      </c>
      <c r="L143" s="308">
        <v>0</v>
      </c>
      <c r="M143" s="309"/>
      <c r="N143" s="310">
        <f t="shared" si="5"/>
        <v>0</v>
      </c>
      <c r="O143" s="268"/>
      <c r="P143" s="268"/>
      <c r="Q143" s="268"/>
      <c r="R143" s="40"/>
      <c r="T143" s="175" t="s">
        <v>22</v>
      </c>
      <c r="U143" s="47" t="s">
        <v>45</v>
      </c>
      <c r="V143" s="39"/>
      <c r="W143" s="176">
        <f t="shared" si="6"/>
        <v>0</v>
      </c>
      <c r="X143" s="176">
        <v>0.6</v>
      </c>
      <c r="Y143" s="176">
        <f t="shared" si="7"/>
        <v>0.24</v>
      </c>
      <c r="Z143" s="176">
        <v>0</v>
      </c>
      <c r="AA143" s="177">
        <f t="shared" si="8"/>
        <v>0</v>
      </c>
      <c r="AR143" s="21" t="s">
        <v>209</v>
      </c>
      <c r="AT143" s="21" t="s">
        <v>352</v>
      </c>
      <c r="AU143" s="21" t="s">
        <v>88</v>
      </c>
      <c r="AY143" s="21" t="s">
        <v>176</v>
      </c>
      <c r="BE143" s="113">
        <f t="shared" si="9"/>
        <v>0</v>
      </c>
      <c r="BF143" s="113">
        <f t="shared" si="10"/>
        <v>0</v>
      </c>
      <c r="BG143" s="113">
        <f t="shared" si="11"/>
        <v>0</v>
      </c>
      <c r="BH143" s="113">
        <f t="shared" si="12"/>
        <v>0</v>
      </c>
      <c r="BI143" s="113">
        <f t="shared" si="13"/>
        <v>0</v>
      </c>
      <c r="BJ143" s="21" t="s">
        <v>88</v>
      </c>
      <c r="BK143" s="113">
        <f t="shared" si="14"/>
        <v>0</v>
      </c>
      <c r="BL143" s="21" t="s">
        <v>181</v>
      </c>
      <c r="BM143" s="21" t="s">
        <v>3579</v>
      </c>
    </row>
    <row r="144" spans="2:63" s="1" customFormat="1" ht="49.9" customHeight="1" hidden="1">
      <c r="B144" s="38"/>
      <c r="C144" s="39"/>
      <c r="D144" s="162" t="s">
        <v>239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299">
        <f>BK144</f>
        <v>0</v>
      </c>
      <c r="O144" s="300"/>
      <c r="P144" s="300"/>
      <c r="Q144" s="300"/>
      <c r="R144" s="40"/>
      <c r="T144" s="151"/>
      <c r="U144" s="59"/>
      <c r="V144" s="59"/>
      <c r="W144" s="59"/>
      <c r="X144" s="59"/>
      <c r="Y144" s="59"/>
      <c r="Z144" s="59"/>
      <c r="AA144" s="61"/>
      <c r="AT144" s="21" t="s">
        <v>79</v>
      </c>
      <c r="AU144" s="21" t="s">
        <v>80</v>
      </c>
      <c r="AY144" s="21" t="s">
        <v>240</v>
      </c>
      <c r="BK144" s="113">
        <v>0</v>
      </c>
    </row>
    <row r="145" spans="2:18" s="1" customFormat="1" ht="6.95" customHeight="1"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</row>
  </sheetData>
  <sheetProtection password="CC35" sheet="1" objects="1" scenarios="1" formatCells="0" formatColumns="0" formatRows="0" sort="0" autoFilter="0"/>
  <mergeCells count="12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F122:I122"/>
    <mergeCell ref="F123:I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9:I139"/>
    <mergeCell ref="L139:M139"/>
    <mergeCell ref="N139:Q139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43:I143"/>
    <mergeCell ref="L143:M143"/>
    <mergeCell ref="N143:Q143"/>
    <mergeCell ref="N116:Q116"/>
    <mergeCell ref="N117:Q117"/>
    <mergeCell ref="N144:Q144"/>
    <mergeCell ref="H1:K1"/>
    <mergeCell ref="S2:AC2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F138:I138"/>
    <mergeCell ref="L138:M138"/>
    <mergeCell ref="N138:Q138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3"/>
  <sheetViews>
    <sheetView showGridLines="0" tabSelected="1" workbookViewId="0" topLeftCell="A1">
      <pane ySplit="1" topLeftCell="A2" activePane="bottomLeft" state="frozen"/>
      <selection pane="bottomLeft" activeCell="H11" sqref="H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116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3580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">
        <v>22</v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">
        <v>31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">
        <v>22</v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">
        <v>22</v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">
        <v>36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">
        <v>22</v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">
        <v>22</v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">
        <v>39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">
        <v>22</v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N91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(SUM(BE91:BE98)+SUM(BE116:BE121))</f>
        <v>0</v>
      </c>
      <c r="I32" s="283"/>
      <c r="J32" s="283"/>
      <c r="K32" s="39"/>
      <c r="L32" s="39"/>
      <c r="M32" s="292">
        <f>ROUND((SUM(BE91:BE98)+SUM(BE116:BE121)),2)*F32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(SUM(BF91:BF98)+SUM(BF116:BF121))</f>
        <v>0</v>
      </c>
      <c r="I33" s="283"/>
      <c r="J33" s="283"/>
      <c r="K33" s="39"/>
      <c r="L33" s="39"/>
      <c r="M33" s="292">
        <f>ROUND((SUM(BF91:BF98)+SUM(BF116:BF121)),2)*F33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(SUM(BG91:BG98)+SUM(BG116:BG121))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(SUM(BH91:BH98)+SUM(BH116:BH121))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(SUM(BI91:BI98)+SUM(BI116:BI121))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161013.8 - Vedlejší rozpočtové náklady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N116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3581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N117</f>
        <v>0</v>
      </c>
      <c r="O89" s="286"/>
      <c r="P89" s="286"/>
      <c r="Q89" s="286"/>
      <c r="R89" s="137"/>
      <c r="T89" s="138"/>
      <c r="U89" s="138"/>
    </row>
    <row r="90" spans="2:21" s="1" customFormat="1" ht="21.75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  <c r="T90" s="132"/>
      <c r="U90" s="132"/>
    </row>
    <row r="91" spans="2:21" s="1" customFormat="1" ht="29.25" customHeight="1">
      <c r="B91" s="38"/>
      <c r="C91" s="133" t="s">
        <v>153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288">
        <f>ROUND(N92+N93+N94+N95+N96+N97,2)</f>
        <v>0</v>
      </c>
      <c r="O91" s="289"/>
      <c r="P91" s="289"/>
      <c r="Q91" s="289"/>
      <c r="R91" s="40"/>
      <c r="T91" s="143"/>
      <c r="U91" s="144" t="s">
        <v>44</v>
      </c>
    </row>
    <row r="92" spans="2:65" s="1" customFormat="1" ht="18" customHeight="1" hidden="1">
      <c r="B92" s="38"/>
      <c r="C92" s="39"/>
      <c r="D92" s="218" t="s">
        <v>154</v>
      </c>
      <c r="E92" s="219"/>
      <c r="F92" s="219"/>
      <c r="G92" s="219"/>
      <c r="H92" s="219"/>
      <c r="I92" s="39"/>
      <c r="J92" s="39"/>
      <c r="K92" s="39"/>
      <c r="L92" s="39"/>
      <c r="M92" s="39"/>
      <c r="N92" s="220">
        <f>ROUND(N88*T92,2)</f>
        <v>0</v>
      </c>
      <c r="O92" s="221"/>
      <c r="P92" s="221"/>
      <c r="Q92" s="221"/>
      <c r="R92" s="40"/>
      <c r="S92" s="145"/>
      <c r="T92" s="146"/>
      <c r="U92" s="147" t="s">
        <v>45</v>
      </c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9" t="s">
        <v>155</v>
      </c>
      <c r="AZ92" s="148"/>
      <c r="BA92" s="148"/>
      <c r="BB92" s="148"/>
      <c r="BC92" s="148"/>
      <c r="BD92" s="148"/>
      <c r="BE92" s="150">
        <f aca="true" t="shared" si="0" ref="BE92:BE97">IF(U92="základní",N92,0)</f>
        <v>0</v>
      </c>
      <c r="BF92" s="150">
        <f aca="true" t="shared" si="1" ref="BF92:BF97">IF(U92="snížená",N92,0)</f>
        <v>0</v>
      </c>
      <c r="BG92" s="150">
        <f aca="true" t="shared" si="2" ref="BG92:BG97">IF(U92="zákl. přenesená",N92,0)</f>
        <v>0</v>
      </c>
      <c r="BH92" s="150">
        <f aca="true" t="shared" si="3" ref="BH92:BH97">IF(U92="sníž. přenesená",N92,0)</f>
        <v>0</v>
      </c>
      <c r="BI92" s="150">
        <f aca="true" t="shared" si="4" ref="BI92:BI97">IF(U92="nulová",N92,0)</f>
        <v>0</v>
      </c>
      <c r="BJ92" s="149" t="s">
        <v>88</v>
      </c>
      <c r="BK92" s="148"/>
      <c r="BL92" s="148"/>
      <c r="BM92" s="148"/>
    </row>
    <row r="93" spans="2:65" s="1" customFormat="1" ht="18" customHeight="1" hidden="1">
      <c r="B93" s="38"/>
      <c r="C93" s="39"/>
      <c r="D93" s="218" t="s">
        <v>156</v>
      </c>
      <c r="E93" s="219"/>
      <c r="F93" s="219"/>
      <c r="G93" s="219"/>
      <c r="H93" s="219"/>
      <c r="I93" s="39"/>
      <c r="J93" s="39"/>
      <c r="K93" s="39"/>
      <c r="L93" s="39"/>
      <c r="M93" s="39"/>
      <c r="N93" s="220">
        <f>ROUND(N88*T93,2)</f>
        <v>0</v>
      </c>
      <c r="O93" s="221"/>
      <c r="P93" s="221"/>
      <c r="Q93" s="221"/>
      <c r="R93" s="40"/>
      <c r="S93" s="145"/>
      <c r="T93" s="146"/>
      <c r="U93" s="147" t="s">
        <v>45</v>
      </c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9" t="s">
        <v>155</v>
      </c>
      <c r="AZ93" s="148"/>
      <c r="BA93" s="148"/>
      <c r="BB93" s="148"/>
      <c r="BC93" s="148"/>
      <c r="BD93" s="148"/>
      <c r="BE93" s="150">
        <f t="shared" si="0"/>
        <v>0</v>
      </c>
      <c r="BF93" s="150">
        <f t="shared" si="1"/>
        <v>0</v>
      </c>
      <c r="BG93" s="150">
        <f t="shared" si="2"/>
        <v>0</v>
      </c>
      <c r="BH93" s="150">
        <f t="shared" si="3"/>
        <v>0</v>
      </c>
      <c r="BI93" s="150">
        <f t="shared" si="4"/>
        <v>0</v>
      </c>
      <c r="BJ93" s="149" t="s">
        <v>88</v>
      </c>
      <c r="BK93" s="148"/>
      <c r="BL93" s="148"/>
      <c r="BM93" s="148"/>
    </row>
    <row r="94" spans="2:65" s="1" customFormat="1" ht="18" customHeight="1" hidden="1">
      <c r="B94" s="38"/>
      <c r="C94" s="39"/>
      <c r="D94" s="218" t="s">
        <v>157</v>
      </c>
      <c r="E94" s="219"/>
      <c r="F94" s="219"/>
      <c r="G94" s="219"/>
      <c r="H94" s="219"/>
      <c r="I94" s="39"/>
      <c r="J94" s="39"/>
      <c r="K94" s="39"/>
      <c r="L94" s="39"/>
      <c r="M94" s="39"/>
      <c r="N94" s="220">
        <f>ROUND(N88*T94,2)</f>
        <v>0</v>
      </c>
      <c r="O94" s="221"/>
      <c r="P94" s="221"/>
      <c r="Q94" s="221"/>
      <c r="R94" s="40"/>
      <c r="S94" s="145"/>
      <c r="T94" s="146"/>
      <c r="U94" s="147" t="s">
        <v>45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 t="s">
        <v>155</v>
      </c>
      <c r="AZ94" s="148"/>
      <c r="BA94" s="148"/>
      <c r="BB94" s="148"/>
      <c r="BC94" s="148"/>
      <c r="BD94" s="148"/>
      <c r="BE94" s="150">
        <f t="shared" si="0"/>
        <v>0</v>
      </c>
      <c r="BF94" s="150">
        <f t="shared" si="1"/>
        <v>0</v>
      </c>
      <c r="BG94" s="150">
        <f t="shared" si="2"/>
        <v>0</v>
      </c>
      <c r="BH94" s="150">
        <f t="shared" si="3"/>
        <v>0</v>
      </c>
      <c r="BI94" s="150">
        <f t="shared" si="4"/>
        <v>0</v>
      </c>
      <c r="BJ94" s="149" t="s">
        <v>88</v>
      </c>
      <c r="BK94" s="148"/>
      <c r="BL94" s="148"/>
      <c r="BM94" s="148"/>
    </row>
    <row r="95" spans="2:65" s="1" customFormat="1" ht="18" customHeight="1" hidden="1">
      <c r="B95" s="38"/>
      <c r="C95" s="39"/>
      <c r="D95" s="218" t="s">
        <v>158</v>
      </c>
      <c r="E95" s="219"/>
      <c r="F95" s="219"/>
      <c r="G95" s="219"/>
      <c r="H95" s="219"/>
      <c r="I95" s="39"/>
      <c r="J95" s="39"/>
      <c r="K95" s="39"/>
      <c r="L95" s="39"/>
      <c r="M95" s="39"/>
      <c r="N95" s="220">
        <f>ROUND(N88*T95,2)</f>
        <v>0</v>
      </c>
      <c r="O95" s="221"/>
      <c r="P95" s="221"/>
      <c r="Q95" s="221"/>
      <c r="R95" s="40"/>
      <c r="S95" s="145"/>
      <c r="T95" s="146"/>
      <c r="U95" s="147" t="s">
        <v>45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155</v>
      </c>
      <c r="AZ95" s="148"/>
      <c r="BA95" s="148"/>
      <c r="BB95" s="148"/>
      <c r="BC95" s="148"/>
      <c r="BD95" s="148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88</v>
      </c>
      <c r="BK95" s="148"/>
      <c r="BL95" s="148"/>
      <c r="BM95" s="148"/>
    </row>
    <row r="96" spans="2:65" s="1" customFormat="1" ht="18" customHeight="1" hidden="1">
      <c r="B96" s="38"/>
      <c r="C96" s="39"/>
      <c r="D96" s="218" t="s">
        <v>159</v>
      </c>
      <c r="E96" s="219"/>
      <c r="F96" s="219"/>
      <c r="G96" s="219"/>
      <c r="H96" s="219"/>
      <c r="I96" s="39"/>
      <c r="J96" s="39"/>
      <c r="K96" s="39"/>
      <c r="L96" s="39"/>
      <c r="M96" s="39"/>
      <c r="N96" s="220">
        <f>ROUND(N88*T96,2)</f>
        <v>0</v>
      </c>
      <c r="O96" s="221"/>
      <c r="P96" s="221"/>
      <c r="Q96" s="221"/>
      <c r="R96" s="40"/>
      <c r="S96" s="145"/>
      <c r="T96" s="146"/>
      <c r="U96" s="147" t="s">
        <v>45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155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88</v>
      </c>
      <c r="BK96" s="148"/>
      <c r="BL96" s="148"/>
      <c r="BM96" s="148"/>
    </row>
    <row r="97" spans="2:65" s="1" customFormat="1" ht="18" customHeight="1" hidden="1">
      <c r="B97" s="38"/>
      <c r="C97" s="39"/>
      <c r="D97" s="109" t="s">
        <v>160</v>
      </c>
      <c r="E97" s="39"/>
      <c r="F97" s="39"/>
      <c r="G97" s="39"/>
      <c r="H97" s="39"/>
      <c r="I97" s="39"/>
      <c r="J97" s="39"/>
      <c r="K97" s="39"/>
      <c r="L97" s="39"/>
      <c r="M97" s="39"/>
      <c r="N97" s="220">
        <f>ROUND(N88*T97,2)</f>
        <v>0</v>
      </c>
      <c r="O97" s="221"/>
      <c r="P97" s="221"/>
      <c r="Q97" s="221"/>
      <c r="R97" s="40"/>
      <c r="S97" s="145"/>
      <c r="T97" s="151"/>
      <c r="U97" s="152" t="s">
        <v>45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161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88</v>
      </c>
      <c r="BK97" s="148"/>
      <c r="BL97" s="148"/>
      <c r="BM97" s="148"/>
    </row>
    <row r="98" spans="2:21" s="1" customFormat="1" ht="13.5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T98" s="132"/>
      <c r="U98" s="132"/>
    </row>
    <row r="99" spans="2:21" s="1" customFormat="1" ht="29.25" customHeight="1">
      <c r="B99" s="38"/>
      <c r="C99" s="120" t="s">
        <v>134</v>
      </c>
      <c r="D99" s="121"/>
      <c r="E99" s="121"/>
      <c r="F99" s="121"/>
      <c r="G99" s="121"/>
      <c r="H99" s="121"/>
      <c r="I99" s="121"/>
      <c r="J99" s="121"/>
      <c r="K99" s="121"/>
      <c r="L99" s="215">
        <f>ROUND(SUM(N88+N91),2)</f>
        <v>0</v>
      </c>
      <c r="M99" s="215"/>
      <c r="N99" s="215"/>
      <c r="O99" s="215"/>
      <c r="P99" s="215"/>
      <c r="Q99" s="215"/>
      <c r="R99" s="40"/>
      <c r="T99" s="132"/>
      <c r="U99" s="132"/>
    </row>
    <row r="100" spans="2:21" s="1" customFormat="1" ht="6.95" customHeight="1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T100" s="132"/>
      <c r="U100" s="132"/>
    </row>
    <row r="104" spans="2:18" s="1" customFormat="1" ht="6.95" customHeight="1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/>
    </row>
    <row r="105" spans="2:18" s="1" customFormat="1" ht="36.95" customHeight="1">
      <c r="B105" s="38"/>
      <c r="C105" s="238" t="s">
        <v>162</v>
      </c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40"/>
    </row>
    <row r="106" spans="2:18" s="1" customFormat="1" ht="6.95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18" s="1" customFormat="1" ht="30" customHeight="1">
      <c r="B107" s="38"/>
      <c r="C107" s="33" t="s">
        <v>19</v>
      </c>
      <c r="D107" s="39"/>
      <c r="E107" s="39"/>
      <c r="F107" s="284" t="str">
        <f>F6</f>
        <v>Stavební úpravy Radnice Šluknov bez imobil</v>
      </c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39"/>
      <c r="R107" s="40"/>
    </row>
    <row r="108" spans="2:18" s="1" customFormat="1" ht="36.95" customHeight="1">
      <c r="B108" s="38"/>
      <c r="C108" s="72" t="s">
        <v>142</v>
      </c>
      <c r="D108" s="39"/>
      <c r="E108" s="39"/>
      <c r="F108" s="240" t="str">
        <f>F7</f>
        <v>161013.8 - Vedlejší rozpočtové náklady</v>
      </c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39"/>
      <c r="R108" s="40"/>
    </row>
    <row r="109" spans="2:18" s="1" customFormat="1" ht="6.9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18" s="1" customFormat="1" ht="18" customHeight="1">
      <c r="B110" s="38"/>
      <c r="C110" s="33" t="s">
        <v>24</v>
      </c>
      <c r="D110" s="39"/>
      <c r="E110" s="39"/>
      <c r="F110" s="31" t="str">
        <f>F9</f>
        <v>Šluknov</v>
      </c>
      <c r="G110" s="39"/>
      <c r="H110" s="39"/>
      <c r="I110" s="39"/>
      <c r="J110" s="39"/>
      <c r="K110" s="33" t="s">
        <v>26</v>
      </c>
      <c r="L110" s="39"/>
      <c r="M110" s="279" t="str">
        <f>IF(O9="","",O9)</f>
        <v>10. 12. 2014</v>
      </c>
      <c r="N110" s="279"/>
      <c r="O110" s="279"/>
      <c r="P110" s="279"/>
      <c r="Q110" s="39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5">
      <c r="B112" s="38"/>
      <c r="C112" s="33" t="s">
        <v>28</v>
      </c>
      <c r="D112" s="39"/>
      <c r="E112" s="39"/>
      <c r="F112" s="31" t="str">
        <f>E12</f>
        <v>Město Šluknov</v>
      </c>
      <c r="G112" s="39"/>
      <c r="H112" s="39"/>
      <c r="I112" s="39"/>
      <c r="J112" s="39"/>
      <c r="K112" s="33" t="s">
        <v>35</v>
      </c>
      <c r="L112" s="39"/>
      <c r="M112" s="253" t="str">
        <f>E18</f>
        <v>Multitechnik Divize II, s.r.o.</v>
      </c>
      <c r="N112" s="253"/>
      <c r="O112" s="253"/>
      <c r="P112" s="253"/>
      <c r="Q112" s="253"/>
      <c r="R112" s="40"/>
    </row>
    <row r="113" spans="2:18" s="1" customFormat="1" ht="14.45" customHeight="1">
      <c r="B113" s="38"/>
      <c r="C113" s="33" t="s">
        <v>33</v>
      </c>
      <c r="D113" s="39"/>
      <c r="E113" s="39"/>
      <c r="F113" s="31" t="str">
        <f>IF(E15="","",E15)</f>
        <v>Vyplň údaj</v>
      </c>
      <c r="G113" s="39"/>
      <c r="H113" s="39"/>
      <c r="I113" s="39"/>
      <c r="J113" s="39"/>
      <c r="K113" s="33" t="s">
        <v>38</v>
      </c>
      <c r="L113" s="39"/>
      <c r="M113" s="253" t="str">
        <f>E21</f>
        <v>Ing. Kulík Milan</v>
      </c>
      <c r="N113" s="253"/>
      <c r="O113" s="253"/>
      <c r="P113" s="253"/>
      <c r="Q113" s="253"/>
      <c r="R113" s="40"/>
    </row>
    <row r="114" spans="2:18" s="1" customFormat="1" ht="10.3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27" s="8" customFormat="1" ht="29.25" customHeight="1">
      <c r="B115" s="153"/>
      <c r="C115" s="154" t="s">
        <v>163</v>
      </c>
      <c r="D115" s="155" t="s">
        <v>164</v>
      </c>
      <c r="E115" s="155" t="s">
        <v>62</v>
      </c>
      <c r="F115" s="280" t="s">
        <v>165</v>
      </c>
      <c r="G115" s="280"/>
      <c r="H115" s="280"/>
      <c r="I115" s="280"/>
      <c r="J115" s="155" t="s">
        <v>166</v>
      </c>
      <c r="K115" s="155" t="s">
        <v>167</v>
      </c>
      <c r="L115" s="281" t="s">
        <v>168</v>
      </c>
      <c r="M115" s="281"/>
      <c r="N115" s="280" t="s">
        <v>147</v>
      </c>
      <c r="O115" s="280"/>
      <c r="P115" s="280"/>
      <c r="Q115" s="282"/>
      <c r="R115" s="156"/>
      <c r="T115" s="83" t="s">
        <v>169</v>
      </c>
      <c r="U115" s="84" t="s">
        <v>44</v>
      </c>
      <c r="V115" s="84" t="s">
        <v>170</v>
      </c>
      <c r="W115" s="84" t="s">
        <v>171</v>
      </c>
      <c r="X115" s="84" t="s">
        <v>172</v>
      </c>
      <c r="Y115" s="84" t="s">
        <v>173</v>
      </c>
      <c r="Z115" s="84" t="s">
        <v>174</v>
      </c>
      <c r="AA115" s="85" t="s">
        <v>175</v>
      </c>
    </row>
    <row r="116" spans="2:63" s="1" customFormat="1" ht="29.25" customHeight="1">
      <c r="B116" s="38"/>
      <c r="C116" s="87" t="s">
        <v>144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273">
        <f>BK116</f>
        <v>0</v>
      </c>
      <c r="O116" s="274"/>
      <c r="P116" s="274"/>
      <c r="Q116" s="274"/>
      <c r="R116" s="40"/>
      <c r="T116" s="86"/>
      <c r="U116" s="54"/>
      <c r="V116" s="54"/>
      <c r="W116" s="157">
        <f>W117+W122</f>
        <v>0</v>
      </c>
      <c r="X116" s="54"/>
      <c r="Y116" s="157">
        <f>Y117+Y122</f>
        <v>0</v>
      </c>
      <c r="Z116" s="54"/>
      <c r="AA116" s="158">
        <f>AA117+AA122</f>
        <v>0</v>
      </c>
      <c r="AT116" s="21" t="s">
        <v>79</v>
      </c>
      <c r="AU116" s="21" t="s">
        <v>149</v>
      </c>
      <c r="BK116" s="159">
        <f>BK117+BK122</f>
        <v>0</v>
      </c>
    </row>
    <row r="117" spans="2:63" s="9" customFormat="1" ht="37.35" customHeight="1">
      <c r="B117" s="160"/>
      <c r="C117" s="161"/>
      <c r="D117" s="162" t="s">
        <v>3581</v>
      </c>
      <c r="E117" s="162"/>
      <c r="F117" s="162"/>
      <c r="G117" s="162"/>
      <c r="H117" s="162"/>
      <c r="I117" s="162"/>
      <c r="J117" s="162"/>
      <c r="K117" s="162"/>
      <c r="L117" s="162"/>
      <c r="M117" s="162"/>
      <c r="N117" s="301">
        <f>BK117</f>
        <v>0</v>
      </c>
      <c r="O117" s="302"/>
      <c r="P117" s="302"/>
      <c r="Q117" s="302"/>
      <c r="R117" s="163"/>
      <c r="T117" s="164"/>
      <c r="U117" s="161"/>
      <c r="V117" s="161"/>
      <c r="W117" s="165">
        <f>SUM(W118:W121)</f>
        <v>0</v>
      </c>
      <c r="X117" s="161"/>
      <c r="Y117" s="165">
        <f>SUM(Y118:Y121)</f>
        <v>0</v>
      </c>
      <c r="Z117" s="161"/>
      <c r="AA117" s="166">
        <f>SUM(AA118:AA121)</f>
        <v>0</v>
      </c>
      <c r="AR117" s="167" t="s">
        <v>194</v>
      </c>
      <c r="AT117" s="168" t="s">
        <v>79</v>
      </c>
      <c r="AU117" s="168" t="s">
        <v>80</v>
      </c>
      <c r="AY117" s="167" t="s">
        <v>176</v>
      </c>
      <c r="BK117" s="169">
        <f>SUM(BK118:BK121)</f>
        <v>0</v>
      </c>
    </row>
    <row r="118" spans="2:65" s="1" customFormat="1" ht="22.5" customHeight="1">
      <c r="B118" s="38"/>
      <c r="C118" s="171" t="s">
        <v>88</v>
      </c>
      <c r="D118" s="171" t="s">
        <v>177</v>
      </c>
      <c r="E118" s="172" t="s">
        <v>3582</v>
      </c>
      <c r="F118" s="265" t="s">
        <v>154</v>
      </c>
      <c r="G118" s="265"/>
      <c r="H118" s="265"/>
      <c r="I118" s="265"/>
      <c r="J118" s="173" t="s">
        <v>3583</v>
      </c>
      <c r="K118" s="174">
        <v>1</v>
      </c>
      <c r="L118" s="266">
        <v>0</v>
      </c>
      <c r="M118" s="267"/>
      <c r="N118" s="268">
        <f>ROUND(L118*K118,2)</f>
        <v>0</v>
      </c>
      <c r="O118" s="268"/>
      <c r="P118" s="268"/>
      <c r="Q118" s="268"/>
      <c r="R118" s="40"/>
      <c r="T118" s="175" t="s">
        <v>22</v>
      </c>
      <c r="U118" s="47" t="s">
        <v>45</v>
      </c>
      <c r="V118" s="39"/>
      <c r="W118" s="176">
        <f>V118*K118</f>
        <v>0</v>
      </c>
      <c r="X118" s="176">
        <v>0</v>
      </c>
      <c r="Y118" s="176">
        <f>X118*K118</f>
        <v>0</v>
      </c>
      <c r="Z118" s="176">
        <v>0</v>
      </c>
      <c r="AA118" s="177">
        <f>Z118*K118</f>
        <v>0</v>
      </c>
      <c r="AR118" s="21" t="s">
        <v>3584</v>
      </c>
      <c r="AT118" s="21" t="s">
        <v>177</v>
      </c>
      <c r="AU118" s="21" t="s">
        <v>88</v>
      </c>
      <c r="AY118" s="21" t="s">
        <v>176</v>
      </c>
      <c r="BE118" s="113">
        <f>IF(U118="základní",N118,0)</f>
        <v>0</v>
      </c>
      <c r="BF118" s="113">
        <f>IF(U118="snížená",N118,0)</f>
        <v>0</v>
      </c>
      <c r="BG118" s="113">
        <f>IF(U118="zákl. přenesená",N118,0)</f>
        <v>0</v>
      </c>
      <c r="BH118" s="113">
        <f>IF(U118="sníž. přenesená",N118,0)</f>
        <v>0</v>
      </c>
      <c r="BI118" s="113">
        <f>IF(U118="nulová",N118,0)</f>
        <v>0</v>
      </c>
      <c r="BJ118" s="21" t="s">
        <v>88</v>
      </c>
      <c r="BK118" s="113">
        <f>ROUND(L118*K118,2)</f>
        <v>0</v>
      </c>
      <c r="BL118" s="21" t="s">
        <v>3584</v>
      </c>
      <c r="BM118" s="21" t="s">
        <v>3585</v>
      </c>
    </row>
    <row r="119" spans="2:65" s="1" customFormat="1" ht="22.5" customHeight="1">
      <c r="B119" s="38"/>
      <c r="C119" s="171" t="s">
        <v>140</v>
      </c>
      <c r="D119" s="171" t="s">
        <v>177</v>
      </c>
      <c r="E119" s="172" t="s">
        <v>3586</v>
      </c>
      <c r="F119" s="265" t="s">
        <v>157</v>
      </c>
      <c r="G119" s="265"/>
      <c r="H119" s="265"/>
      <c r="I119" s="265"/>
      <c r="J119" s="173" t="s">
        <v>3583</v>
      </c>
      <c r="K119" s="174">
        <v>1</v>
      </c>
      <c r="L119" s="266">
        <v>0</v>
      </c>
      <c r="M119" s="267"/>
      <c r="N119" s="268">
        <f>ROUND(L119*K119,2)</f>
        <v>0</v>
      </c>
      <c r="O119" s="268"/>
      <c r="P119" s="268"/>
      <c r="Q119" s="268"/>
      <c r="R119" s="40"/>
      <c r="T119" s="175" t="s">
        <v>22</v>
      </c>
      <c r="U119" s="47" t="s">
        <v>45</v>
      </c>
      <c r="V119" s="39"/>
      <c r="W119" s="176">
        <f>V119*K119</f>
        <v>0</v>
      </c>
      <c r="X119" s="176">
        <v>0</v>
      </c>
      <c r="Y119" s="176">
        <f>X119*K119</f>
        <v>0</v>
      </c>
      <c r="Z119" s="176">
        <v>0</v>
      </c>
      <c r="AA119" s="177">
        <f>Z119*K119</f>
        <v>0</v>
      </c>
      <c r="AR119" s="21" t="s">
        <v>3584</v>
      </c>
      <c r="AT119" s="21" t="s">
        <v>177</v>
      </c>
      <c r="AU119" s="21" t="s">
        <v>88</v>
      </c>
      <c r="AY119" s="21" t="s">
        <v>176</v>
      </c>
      <c r="BE119" s="113">
        <f>IF(U119="základní",N119,0)</f>
        <v>0</v>
      </c>
      <c r="BF119" s="113">
        <f>IF(U119="snížená",N119,0)</f>
        <v>0</v>
      </c>
      <c r="BG119" s="113">
        <f>IF(U119="zákl. přenesená",N119,0)</f>
        <v>0</v>
      </c>
      <c r="BH119" s="113">
        <f>IF(U119="sníž. přenesená",N119,0)</f>
        <v>0</v>
      </c>
      <c r="BI119" s="113">
        <f>IF(U119="nulová",N119,0)</f>
        <v>0</v>
      </c>
      <c r="BJ119" s="21" t="s">
        <v>88</v>
      </c>
      <c r="BK119" s="113">
        <f>ROUND(L119*K119,2)</f>
        <v>0</v>
      </c>
      <c r="BL119" s="21" t="s">
        <v>3584</v>
      </c>
      <c r="BM119" s="21" t="s">
        <v>3587</v>
      </c>
    </row>
    <row r="120" spans="2:65" s="1" customFormat="1" ht="22.5" customHeight="1">
      <c r="B120" s="38"/>
      <c r="C120" s="171" t="s">
        <v>186</v>
      </c>
      <c r="D120" s="171" t="s">
        <v>177</v>
      </c>
      <c r="E120" s="172" t="s">
        <v>3588</v>
      </c>
      <c r="F120" s="265" t="s">
        <v>3589</v>
      </c>
      <c r="G120" s="265"/>
      <c r="H120" s="265"/>
      <c r="I120" s="265"/>
      <c r="J120" s="173" t="s">
        <v>3583</v>
      </c>
      <c r="K120" s="174">
        <v>1</v>
      </c>
      <c r="L120" s="266">
        <v>0</v>
      </c>
      <c r="M120" s="267"/>
      <c r="N120" s="268">
        <f>ROUND(L120*K120,2)</f>
        <v>0</v>
      </c>
      <c r="O120" s="268"/>
      <c r="P120" s="268"/>
      <c r="Q120" s="268"/>
      <c r="R120" s="40"/>
      <c r="T120" s="175" t="s">
        <v>22</v>
      </c>
      <c r="U120" s="47" t="s">
        <v>45</v>
      </c>
      <c r="V120" s="39"/>
      <c r="W120" s="176">
        <f>V120*K120</f>
        <v>0</v>
      </c>
      <c r="X120" s="176">
        <v>0</v>
      </c>
      <c r="Y120" s="176">
        <f>X120*K120</f>
        <v>0</v>
      </c>
      <c r="Z120" s="176">
        <v>0</v>
      </c>
      <c r="AA120" s="177">
        <f>Z120*K120</f>
        <v>0</v>
      </c>
      <c r="AR120" s="21" t="s">
        <v>3584</v>
      </c>
      <c r="AT120" s="21" t="s">
        <v>177</v>
      </c>
      <c r="AU120" s="21" t="s">
        <v>88</v>
      </c>
      <c r="AY120" s="21" t="s">
        <v>176</v>
      </c>
      <c r="BE120" s="113">
        <f>IF(U120="základní",N120,0)</f>
        <v>0</v>
      </c>
      <c r="BF120" s="113">
        <f>IF(U120="snížená",N120,0)</f>
        <v>0</v>
      </c>
      <c r="BG120" s="113">
        <f>IF(U120="zákl. přenesená",N120,0)</f>
        <v>0</v>
      </c>
      <c r="BH120" s="113">
        <f>IF(U120="sníž. přenesená",N120,0)</f>
        <v>0</v>
      </c>
      <c r="BI120" s="113">
        <f>IF(U120="nulová",N120,0)</f>
        <v>0</v>
      </c>
      <c r="BJ120" s="21" t="s">
        <v>88</v>
      </c>
      <c r="BK120" s="113">
        <f>ROUND(L120*K120,2)</f>
        <v>0</v>
      </c>
      <c r="BL120" s="21" t="s">
        <v>3584</v>
      </c>
      <c r="BM120" s="21" t="s">
        <v>3590</v>
      </c>
    </row>
    <row r="121" spans="2:65" s="1" customFormat="1" ht="22.5" customHeight="1">
      <c r="B121" s="38"/>
      <c r="C121" s="171" t="s">
        <v>181</v>
      </c>
      <c r="D121" s="171" t="s">
        <v>177</v>
      </c>
      <c r="E121" s="172" t="s">
        <v>3591</v>
      </c>
      <c r="F121" s="265" t="s">
        <v>158</v>
      </c>
      <c r="G121" s="265"/>
      <c r="H121" s="265"/>
      <c r="I121" s="265"/>
      <c r="J121" s="173" t="s">
        <v>3583</v>
      </c>
      <c r="K121" s="174">
        <v>1</v>
      </c>
      <c r="L121" s="266">
        <v>0</v>
      </c>
      <c r="M121" s="267"/>
      <c r="N121" s="268">
        <f>ROUND(L121*K121,2)</f>
        <v>0</v>
      </c>
      <c r="O121" s="268"/>
      <c r="P121" s="268"/>
      <c r="Q121" s="268"/>
      <c r="R121" s="40"/>
      <c r="T121" s="175" t="s">
        <v>22</v>
      </c>
      <c r="U121" s="47" t="s">
        <v>45</v>
      </c>
      <c r="V121" s="39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1" t="s">
        <v>3584</v>
      </c>
      <c r="AT121" s="21" t="s">
        <v>177</v>
      </c>
      <c r="AU121" s="21" t="s">
        <v>88</v>
      </c>
      <c r="AY121" s="21" t="s">
        <v>176</v>
      </c>
      <c r="BE121" s="113">
        <f>IF(U121="základní",N121,0)</f>
        <v>0</v>
      </c>
      <c r="BF121" s="113">
        <f>IF(U121="snížená",N121,0)</f>
        <v>0</v>
      </c>
      <c r="BG121" s="113">
        <f>IF(U121="zákl. přenesená",N121,0)</f>
        <v>0</v>
      </c>
      <c r="BH121" s="113">
        <f>IF(U121="sníž. přenesená",N121,0)</f>
        <v>0</v>
      </c>
      <c r="BI121" s="113">
        <f>IF(U121="nulová",N121,0)</f>
        <v>0</v>
      </c>
      <c r="BJ121" s="21" t="s">
        <v>88</v>
      </c>
      <c r="BK121" s="113">
        <f>ROUND(L121*K121,2)</f>
        <v>0</v>
      </c>
      <c r="BL121" s="21" t="s">
        <v>3584</v>
      </c>
      <c r="BM121" s="21" t="s">
        <v>3592</v>
      </c>
    </row>
    <row r="122" spans="2:63" s="1" customFormat="1" ht="49.9" customHeight="1" hidden="1">
      <c r="B122" s="38"/>
      <c r="C122" s="39"/>
      <c r="D122" s="162" t="s">
        <v>239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299">
        <f>BK122</f>
        <v>0</v>
      </c>
      <c r="O122" s="300"/>
      <c r="P122" s="300"/>
      <c r="Q122" s="300"/>
      <c r="R122" s="40"/>
      <c r="T122" s="151"/>
      <c r="U122" s="59"/>
      <c r="V122" s="59"/>
      <c r="W122" s="59"/>
      <c r="X122" s="59"/>
      <c r="Y122" s="59"/>
      <c r="Z122" s="59"/>
      <c r="AA122" s="61"/>
      <c r="AT122" s="21" t="s">
        <v>79</v>
      </c>
      <c r="AU122" s="21" t="s">
        <v>80</v>
      </c>
      <c r="AY122" s="21" t="s">
        <v>240</v>
      </c>
      <c r="BK122" s="113">
        <v>0</v>
      </c>
    </row>
    <row r="123" spans="2:18" s="1" customFormat="1" ht="6.95" customHeight="1"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</row>
  </sheetData>
  <sheetProtection password="CC35" sheet="1" objects="1" scenarios="1" formatCells="0" formatColumns="0" formatRows="0" sort="0" autoFilter="0"/>
  <mergeCells count="7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N115:Q115"/>
    <mergeCell ref="F118:I118"/>
    <mergeCell ref="L118:M118"/>
    <mergeCell ref="N118:Q118"/>
    <mergeCell ref="F107:P107"/>
    <mergeCell ref="F108:P108"/>
    <mergeCell ref="M110:P110"/>
    <mergeCell ref="M112:Q112"/>
    <mergeCell ref="M113:Q113"/>
    <mergeCell ref="N122:Q122"/>
    <mergeCell ref="H1:K1"/>
    <mergeCell ref="S2:AC2"/>
    <mergeCell ref="F121:I121"/>
    <mergeCell ref="L121:M121"/>
    <mergeCell ref="N121:Q121"/>
    <mergeCell ref="N116:Q116"/>
    <mergeCell ref="N117:Q117"/>
    <mergeCell ref="F119:I119"/>
    <mergeCell ref="L119:M119"/>
    <mergeCell ref="N119:Q119"/>
    <mergeCell ref="F120:I120"/>
    <mergeCell ref="L120:M120"/>
    <mergeCell ref="N120:Q120"/>
    <mergeCell ref="F115:I115"/>
    <mergeCell ref="L115:M11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1"/>
  <sheetViews>
    <sheetView showGridLines="0" workbookViewId="0" topLeftCell="A1">
      <pane ySplit="1" topLeftCell="A2" activePane="bottomLeft" state="frozen"/>
      <selection pane="bottomLeft" activeCell="F7" sqref="F7:P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143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">
        <v>22</v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">
        <v>31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">
        <v>22</v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">
        <v>22</v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">
        <v>36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">
        <v>22</v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">
        <v>22</v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">
        <v>39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">
        <v>22</v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N93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(SUM(BE93:BE100)+SUM(BE118:BE139))</f>
        <v>0</v>
      </c>
      <c r="I32" s="283"/>
      <c r="J32" s="283"/>
      <c r="K32" s="39"/>
      <c r="L32" s="39"/>
      <c r="M32" s="292">
        <f>ROUND((SUM(BE93:BE100)+SUM(BE118:BE139)),2)*F32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(SUM(BF93:BF100)+SUM(BF118:BF139))</f>
        <v>0</v>
      </c>
      <c r="I33" s="283"/>
      <c r="J33" s="283"/>
      <c r="K33" s="39"/>
      <c r="L33" s="39"/>
      <c r="M33" s="292">
        <f>ROUND((SUM(BF93:BF100)+SUM(BF118:BF139)),2)*F33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(SUM(BG93:BG100)+SUM(BG118:BG139))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(SUM(BH93:BH100)+SUM(BH118:BH139))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(SUM(BI93:BI100)+SUM(BI118:BI139))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161013.1 - Demolice - I.etapa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N118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150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N119</f>
        <v>0</v>
      </c>
      <c r="O89" s="286"/>
      <c r="P89" s="286"/>
      <c r="Q89" s="286"/>
      <c r="R89" s="137"/>
      <c r="T89" s="138"/>
      <c r="U89" s="138"/>
    </row>
    <row r="90" spans="2:21" s="7" customFormat="1" ht="19.9" customHeight="1">
      <c r="B90" s="139"/>
      <c r="C90" s="140"/>
      <c r="D90" s="109" t="s">
        <v>151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21">
        <f>N120</f>
        <v>0</v>
      </c>
      <c r="O90" s="287"/>
      <c r="P90" s="287"/>
      <c r="Q90" s="287"/>
      <c r="R90" s="141"/>
      <c r="T90" s="142"/>
      <c r="U90" s="142"/>
    </row>
    <row r="91" spans="2:21" s="7" customFormat="1" ht="19.9" customHeight="1">
      <c r="B91" s="139"/>
      <c r="C91" s="140"/>
      <c r="D91" s="109" t="s">
        <v>152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21">
        <f>N124</f>
        <v>0</v>
      </c>
      <c r="O91" s="287"/>
      <c r="P91" s="287"/>
      <c r="Q91" s="287"/>
      <c r="R91" s="141"/>
      <c r="T91" s="142"/>
      <c r="U91" s="142"/>
    </row>
    <row r="92" spans="2:21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T92" s="132"/>
      <c r="U92" s="132"/>
    </row>
    <row r="93" spans="2:21" s="1" customFormat="1" ht="29.25" customHeight="1">
      <c r="B93" s="38"/>
      <c r="C93" s="133" t="s">
        <v>153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88">
        <f>ROUND(N94+N95+N96+N97+N98+N99,2)</f>
        <v>0</v>
      </c>
      <c r="O93" s="289"/>
      <c r="P93" s="289"/>
      <c r="Q93" s="289"/>
      <c r="R93" s="40"/>
      <c r="T93" s="143"/>
      <c r="U93" s="144" t="s">
        <v>44</v>
      </c>
    </row>
    <row r="94" spans="2:65" s="1" customFormat="1" ht="18" customHeight="1" hidden="1">
      <c r="B94" s="38"/>
      <c r="C94" s="39"/>
      <c r="D94" s="218" t="s">
        <v>154</v>
      </c>
      <c r="E94" s="219"/>
      <c r="F94" s="219"/>
      <c r="G94" s="219"/>
      <c r="H94" s="219"/>
      <c r="I94" s="39"/>
      <c r="J94" s="39"/>
      <c r="K94" s="39"/>
      <c r="L94" s="39"/>
      <c r="M94" s="39"/>
      <c r="N94" s="220">
        <f>ROUND(N88*T94,2)</f>
        <v>0</v>
      </c>
      <c r="O94" s="221"/>
      <c r="P94" s="221"/>
      <c r="Q94" s="221"/>
      <c r="R94" s="40"/>
      <c r="S94" s="145"/>
      <c r="T94" s="146"/>
      <c r="U94" s="147" t="s">
        <v>45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 t="s">
        <v>155</v>
      </c>
      <c r="AZ94" s="148"/>
      <c r="BA94" s="148"/>
      <c r="BB94" s="148"/>
      <c r="BC94" s="148"/>
      <c r="BD94" s="148"/>
      <c r="BE94" s="150">
        <f aca="true" t="shared" si="0" ref="BE94:BE99">IF(U94="základní",N94,0)</f>
        <v>0</v>
      </c>
      <c r="BF94" s="150">
        <f aca="true" t="shared" si="1" ref="BF94:BF99">IF(U94="snížená",N94,0)</f>
        <v>0</v>
      </c>
      <c r="BG94" s="150">
        <f aca="true" t="shared" si="2" ref="BG94:BG99">IF(U94="zákl. přenesená",N94,0)</f>
        <v>0</v>
      </c>
      <c r="BH94" s="150">
        <f aca="true" t="shared" si="3" ref="BH94:BH99">IF(U94="sníž. přenesená",N94,0)</f>
        <v>0</v>
      </c>
      <c r="BI94" s="150">
        <f aca="true" t="shared" si="4" ref="BI94:BI99">IF(U94="nulová",N94,0)</f>
        <v>0</v>
      </c>
      <c r="BJ94" s="149" t="s">
        <v>88</v>
      </c>
      <c r="BK94" s="148"/>
      <c r="BL94" s="148"/>
      <c r="BM94" s="148"/>
    </row>
    <row r="95" spans="2:65" s="1" customFormat="1" ht="18" customHeight="1" hidden="1">
      <c r="B95" s="38"/>
      <c r="C95" s="39"/>
      <c r="D95" s="218" t="s">
        <v>156</v>
      </c>
      <c r="E95" s="219"/>
      <c r="F95" s="219"/>
      <c r="G95" s="219"/>
      <c r="H95" s="219"/>
      <c r="I95" s="39"/>
      <c r="J95" s="39"/>
      <c r="K95" s="39"/>
      <c r="L95" s="39"/>
      <c r="M95" s="39"/>
      <c r="N95" s="220">
        <f>ROUND(N88*T95,2)</f>
        <v>0</v>
      </c>
      <c r="O95" s="221"/>
      <c r="P95" s="221"/>
      <c r="Q95" s="221"/>
      <c r="R95" s="40"/>
      <c r="S95" s="145"/>
      <c r="T95" s="146"/>
      <c r="U95" s="147" t="s">
        <v>45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155</v>
      </c>
      <c r="AZ95" s="148"/>
      <c r="BA95" s="148"/>
      <c r="BB95" s="148"/>
      <c r="BC95" s="148"/>
      <c r="BD95" s="148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88</v>
      </c>
      <c r="BK95" s="148"/>
      <c r="BL95" s="148"/>
      <c r="BM95" s="148"/>
    </row>
    <row r="96" spans="2:65" s="1" customFormat="1" ht="18" customHeight="1" hidden="1">
      <c r="B96" s="38"/>
      <c r="C96" s="39"/>
      <c r="D96" s="218" t="s">
        <v>157</v>
      </c>
      <c r="E96" s="219"/>
      <c r="F96" s="219"/>
      <c r="G96" s="219"/>
      <c r="H96" s="219"/>
      <c r="I96" s="39"/>
      <c r="J96" s="39"/>
      <c r="K96" s="39"/>
      <c r="L96" s="39"/>
      <c r="M96" s="39"/>
      <c r="N96" s="220">
        <f>ROUND(N88*T96,2)</f>
        <v>0</v>
      </c>
      <c r="O96" s="221"/>
      <c r="P96" s="221"/>
      <c r="Q96" s="221"/>
      <c r="R96" s="40"/>
      <c r="S96" s="145"/>
      <c r="T96" s="146"/>
      <c r="U96" s="147" t="s">
        <v>45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155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88</v>
      </c>
      <c r="BK96" s="148"/>
      <c r="BL96" s="148"/>
      <c r="BM96" s="148"/>
    </row>
    <row r="97" spans="2:65" s="1" customFormat="1" ht="18" customHeight="1" hidden="1">
      <c r="B97" s="38"/>
      <c r="C97" s="39"/>
      <c r="D97" s="218" t="s">
        <v>158</v>
      </c>
      <c r="E97" s="219"/>
      <c r="F97" s="219"/>
      <c r="G97" s="219"/>
      <c r="H97" s="219"/>
      <c r="I97" s="39"/>
      <c r="J97" s="39"/>
      <c r="K97" s="39"/>
      <c r="L97" s="39"/>
      <c r="M97" s="39"/>
      <c r="N97" s="220">
        <f>ROUND(N88*T97,2)</f>
        <v>0</v>
      </c>
      <c r="O97" s="221"/>
      <c r="P97" s="221"/>
      <c r="Q97" s="221"/>
      <c r="R97" s="40"/>
      <c r="S97" s="145"/>
      <c r="T97" s="146"/>
      <c r="U97" s="147" t="s">
        <v>45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155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88</v>
      </c>
      <c r="BK97" s="148"/>
      <c r="BL97" s="148"/>
      <c r="BM97" s="148"/>
    </row>
    <row r="98" spans="2:65" s="1" customFormat="1" ht="18" customHeight="1" hidden="1">
      <c r="B98" s="38"/>
      <c r="C98" s="39"/>
      <c r="D98" s="218" t="s">
        <v>159</v>
      </c>
      <c r="E98" s="219"/>
      <c r="F98" s="219"/>
      <c r="G98" s="219"/>
      <c r="H98" s="219"/>
      <c r="I98" s="39"/>
      <c r="J98" s="39"/>
      <c r="K98" s="39"/>
      <c r="L98" s="39"/>
      <c r="M98" s="39"/>
      <c r="N98" s="220">
        <f>ROUND(N88*T98,2)</f>
        <v>0</v>
      </c>
      <c r="O98" s="221"/>
      <c r="P98" s="221"/>
      <c r="Q98" s="221"/>
      <c r="R98" s="40"/>
      <c r="S98" s="145"/>
      <c r="T98" s="146"/>
      <c r="U98" s="147" t="s">
        <v>45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155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88</v>
      </c>
      <c r="BK98" s="148"/>
      <c r="BL98" s="148"/>
      <c r="BM98" s="148"/>
    </row>
    <row r="99" spans="2:65" s="1" customFormat="1" ht="18" customHeight="1" hidden="1">
      <c r="B99" s="38"/>
      <c r="C99" s="39"/>
      <c r="D99" s="109" t="s">
        <v>160</v>
      </c>
      <c r="E99" s="39"/>
      <c r="F99" s="39"/>
      <c r="G99" s="39"/>
      <c r="H99" s="39"/>
      <c r="I99" s="39"/>
      <c r="J99" s="39"/>
      <c r="K99" s="39"/>
      <c r="L99" s="39"/>
      <c r="M99" s="39"/>
      <c r="N99" s="220">
        <f>ROUND(N88*T99,2)</f>
        <v>0</v>
      </c>
      <c r="O99" s="221"/>
      <c r="P99" s="221"/>
      <c r="Q99" s="221"/>
      <c r="R99" s="40"/>
      <c r="S99" s="145"/>
      <c r="T99" s="151"/>
      <c r="U99" s="152" t="s">
        <v>45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161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88</v>
      </c>
      <c r="BK99" s="148"/>
      <c r="BL99" s="148"/>
      <c r="BM99" s="148"/>
    </row>
    <row r="100" spans="2:21" s="1" customFormat="1" ht="13.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  <c r="T100" s="132"/>
      <c r="U100" s="132"/>
    </row>
    <row r="101" spans="2:21" s="1" customFormat="1" ht="29.25" customHeight="1">
      <c r="B101" s="38"/>
      <c r="C101" s="120" t="s">
        <v>134</v>
      </c>
      <c r="D101" s="121"/>
      <c r="E101" s="121"/>
      <c r="F101" s="121"/>
      <c r="G101" s="121"/>
      <c r="H101" s="121"/>
      <c r="I101" s="121"/>
      <c r="J101" s="121"/>
      <c r="K101" s="121"/>
      <c r="L101" s="215">
        <f>ROUND(SUM(N88+N93),2)</f>
        <v>0</v>
      </c>
      <c r="M101" s="215"/>
      <c r="N101" s="215"/>
      <c r="O101" s="215"/>
      <c r="P101" s="215"/>
      <c r="Q101" s="215"/>
      <c r="R101" s="40"/>
      <c r="T101" s="132"/>
      <c r="U101" s="132"/>
    </row>
    <row r="102" spans="2:21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T102" s="132"/>
      <c r="U102" s="132"/>
    </row>
    <row r="106" spans="2:18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18" s="1" customFormat="1" ht="36.95" customHeight="1">
      <c r="B107" s="38"/>
      <c r="C107" s="238" t="s">
        <v>162</v>
      </c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40"/>
    </row>
    <row r="108" spans="2:18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18" s="1" customFormat="1" ht="30" customHeight="1">
      <c r="B109" s="38"/>
      <c r="C109" s="33" t="s">
        <v>19</v>
      </c>
      <c r="D109" s="39"/>
      <c r="E109" s="39"/>
      <c r="F109" s="284" t="str">
        <f>F6</f>
        <v>Stavební úpravy Radnice Šluknov bez imobil</v>
      </c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39"/>
      <c r="R109" s="40"/>
    </row>
    <row r="110" spans="2:18" s="1" customFormat="1" ht="36.95" customHeight="1">
      <c r="B110" s="38"/>
      <c r="C110" s="72" t="s">
        <v>142</v>
      </c>
      <c r="D110" s="39"/>
      <c r="E110" s="39"/>
      <c r="F110" s="240" t="str">
        <f>F7</f>
        <v>161013.1 - Demolice - I.etapa</v>
      </c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39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18" customHeight="1">
      <c r="B112" s="38"/>
      <c r="C112" s="33" t="s">
        <v>24</v>
      </c>
      <c r="D112" s="39"/>
      <c r="E112" s="39"/>
      <c r="F112" s="31" t="str">
        <f>F9</f>
        <v>Šluknov</v>
      </c>
      <c r="G112" s="39"/>
      <c r="H112" s="39"/>
      <c r="I112" s="39"/>
      <c r="J112" s="39"/>
      <c r="K112" s="33" t="s">
        <v>26</v>
      </c>
      <c r="L112" s="39"/>
      <c r="M112" s="279" t="str">
        <f>IF(O9="","",O9)</f>
        <v>10. 12. 2014</v>
      </c>
      <c r="N112" s="279"/>
      <c r="O112" s="279"/>
      <c r="P112" s="279"/>
      <c r="Q112" s="39"/>
      <c r="R112" s="40"/>
    </row>
    <row r="113" spans="2:18" s="1" customFormat="1" ht="6.95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15">
      <c r="B114" s="38"/>
      <c r="C114" s="33" t="s">
        <v>28</v>
      </c>
      <c r="D114" s="39"/>
      <c r="E114" s="39"/>
      <c r="F114" s="31" t="str">
        <f>E12</f>
        <v>Město Šluknov</v>
      </c>
      <c r="G114" s="39"/>
      <c r="H114" s="39"/>
      <c r="I114" s="39"/>
      <c r="J114" s="39"/>
      <c r="K114" s="33" t="s">
        <v>35</v>
      </c>
      <c r="L114" s="39"/>
      <c r="M114" s="253" t="str">
        <f>E18</f>
        <v>Multitechnik Divize II, s.r.o.</v>
      </c>
      <c r="N114" s="253"/>
      <c r="O114" s="253"/>
      <c r="P114" s="253"/>
      <c r="Q114" s="253"/>
      <c r="R114" s="40"/>
    </row>
    <row r="115" spans="2:18" s="1" customFormat="1" ht="14.45" customHeight="1">
      <c r="B115" s="38"/>
      <c r="C115" s="33" t="s">
        <v>33</v>
      </c>
      <c r="D115" s="39"/>
      <c r="E115" s="39"/>
      <c r="F115" s="31" t="str">
        <f>IF(E15="","",E15)</f>
        <v>Vyplň údaj</v>
      </c>
      <c r="G115" s="39"/>
      <c r="H115" s="39"/>
      <c r="I115" s="39"/>
      <c r="J115" s="39"/>
      <c r="K115" s="33" t="s">
        <v>38</v>
      </c>
      <c r="L115" s="39"/>
      <c r="M115" s="253" t="str">
        <f>E21</f>
        <v>Ing. Kulík Milan</v>
      </c>
      <c r="N115" s="253"/>
      <c r="O115" s="253"/>
      <c r="P115" s="253"/>
      <c r="Q115" s="253"/>
      <c r="R115" s="40"/>
    </row>
    <row r="116" spans="2:18" s="1" customFormat="1" ht="10.3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27" s="8" customFormat="1" ht="29.25" customHeight="1">
      <c r="B117" s="153"/>
      <c r="C117" s="154" t="s">
        <v>163</v>
      </c>
      <c r="D117" s="155" t="s">
        <v>164</v>
      </c>
      <c r="E117" s="155" t="s">
        <v>62</v>
      </c>
      <c r="F117" s="280" t="s">
        <v>165</v>
      </c>
      <c r="G117" s="280"/>
      <c r="H117" s="280"/>
      <c r="I117" s="280"/>
      <c r="J117" s="155" t="s">
        <v>166</v>
      </c>
      <c r="K117" s="155" t="s">
        <v>167</v>
      </c>
      <c r="L117" s="281" t="s">
        <v>168</v>
      </c>
      <c r="M117" s="281"/>
      <c r="N117" s="280" t="s">
        <v>147</v>
      </c>
      <c r="O117" s="280"/>
      <c r="P117" s="280"/>
      <c r="Q117" s="282"/>
      <c r="R117" s="156"/>
      <c r="T117" s="83" t="s">
        <v>169</v>
      </c>
      <c r="U117" s="84" t="s">
        <v>44</v>
      </c>
      <c r="V117" s="84" t="s">
        <v>170</v>
      </c>
      <c r="W117" s="84" t="s">
        <v>171</v>
      </c>
      <c r="X117" s="84" t="s">
        <v>172</v>
      </c>
      <c r="Y117" s="84" t="s">
        <v>173</v>
      </c>
      <c r="Z117" s="84" t="s">
        <v>174</v>
      </c>
      <c r="AA117" s="85" t="s">
        <v>175</v>
      </c>
    </row>
    <row r="118" spans="2:63" s="1" customFormat="1" ht="29.25" customHeight="1">
      <c r="B118" s="38"/>
      <c r="C118" s="87" t="s">
        <v>144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73">
        <f>BK118</f>
        <v>0</v>
      </c>
      <c r="O118" s="274"/>
      <c r="P118" s="274"/>
      <c r="Q118" s="274"/>
      <c r="R118" s="40"/>
      <c r="T118" s="86"/>
      <c r="U118" s="54"/>
      <c r="V118" s="54"/>
      <c r="W118" s="157">
        <f>W119+W140</f>
        <v>0</v>
      </c>
      <c r="X118" s="54"/>
      <c r="Y118" s="157">
        <f>Y119+Y140</f>
        <v>0.26040800000000003</v>
      </c>
      <c r="Z118" s="54"/>
      <c r="AA118" s="158">
        <f>AA119+AA140</f>
        <v>205.90400000000002</v>
      </c>
      <c r="AT118" s="21" t="s">
        <v>79</v>
      </c>
      <c r="AU118" s="21" t="s">
        <v>149</v>
      </c>
      <c r="BK118" s="159">
        <f>BK119+BK140</f>
        <v>0</v>
      </c>
    </row>
    <row r="119" spans="2:63" s="9" customFormat="1" ht="37.35" customHeight="1">
      <c r="B119" s="160"/>
      <c r="C119" s="161"/>
      <c r="D119" s="162" t="s">
        <v>150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62">
        <f>BK119</f>
        <v>0</v>
      </c>
      <c r="O119" s="263"/>
      <c r="P119" s="263"/>
      <c r="Q119" s="263"/>
      <c r="R119" s="163"/>
      <c r="T119" s="164"/>
      <c r="U119" s="161"/>
      <c r="V119" s="161"/>
      <c r="W119" s="165">
        <f>W120+W124</f>
        <v>0</v>
      </c>
      <c r="X119" s="161"/>
      <c r="Y119" s="165">
        <f>Y120+Y124</f>
        <v>0.26040800000000003</v>
      </c>
      <c r="Z119" s="161"/>
      <c r="AA119" s="166">
        <f>AA120+AA124</f>
        <v>205.90400000000002</v>
      </c>
      <c r="AR119" s="167" t="s">
        <v>88</v>
      </c>
      <c r="AT119" s="168" t="s">
        <v>79</v>
      </c>
      <c r="AU119" s="168" t="s">
        <v>80</v>
      </c>
      <c r="AY119" s="167" t="s">
        <v>176</v>
      </c>
      <c r="BK119" s="169">
        <f>BK120+BK124</f>
        <v>0</v>
      </c>
    </row>
    <row r="120" spans="2:63" s="9" customFormat="1" ht="19.9" customHeight="1">
      <c r="B120" s="160"/>
      <c r="C120" s="161"/>
      <c r="D120" s="170" t="s">
        <v>151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75">
        <f>BK120</f>
        <v>0</v>
      </c>
      <c r="O120" s="276"/>
      <c r="P120" s="276"/>
      <c r="Q120" s="276"/>
      <c r="R120" s="163"/>
      <c r="T120" s="164"/>
      <c r="U120" s="161"/>
      <c r="V120" s="161"/>
      <c r="W120" s="165">
        <f>SUM(W121:W123)</f>
        <v>0</v>
      </c>
      <c r="X120" s="161"/>
      <c r="Y120" s="165">
        <f>SUM(Y121:Y123)</f>
        <v>0</v>
      </c>
      <c r="Z120" s="161"/>
      <c r="AA120" s="166">
        <f>SUM(AA121:AA123)</f>
        <v>0</v>
      </c>
      <c r="AR120" s="167" t="s">
        <v>88</v>
      </c>
      <c r="AT120" s="168" t="s">
        <v>79</v>
      </c>
      <c r="AU120" s="168" t="s">
        <v>88</v>
      </c>
      <c r="AY120" s="167" t="s">
        <v>176</v>
      </c>
      <c r="BK120" s="169">
        <f>SUM(BK121:BK123)</f>
        <v>0</v>
      </c>
    </row>
    <row r="121" spans="2:65" s="1" customFormat="1" ht="31.5" customHeight="1">
      <c r="B121" s="38"/>
      <c r="C121" s="171" t="s">
        <v>88</v>
      </c>
      <c r="D121" s="171" t="s">
        <v>177</v>
      </c>
      <c r="E121" s="172" t="s">
        <v>178</v>
      </c>
      <c r="F121" s="265" t="s">
        <v>179</v>
      </c>
      <c r="G121" s="265"/>
      <c r="H121" s="265"/>
      <c r="I121" s="265"/>
      <c r="J121" s="173" t="s">
        <v>180</v>
      </c>
      <c r="K121" s="174">
        <v>12.3</v>
      </c>
      <c r="L121" s="266">
        <v>0</v>
      </c>
      <c r="M121" s="267"/>
      <c r="N121" s="268">
        <f>ROUND(L121*K121,2)</f>
        <v>0</v>
      </c>
      <c r="O121" s="268"/>
      <c r="P121" s="268"/>
      <c r="Q121" s="268"/>
      <c r="R121" s="40"/>
      <c r="T121" s="175" t="s">
        <v>22</v>
      </c>
      <c r="U121" s="47" t="s">
        <v>45</v>
      </c>
      <c r="V121" s="39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1" t="s">
        <v>181</v>
      </c>
      <c r="AT121" s="21" t="s">
        <v>177</v>
      </c>
      <c r="AU121" s="21" t="s">
        <v>140</v>
      </c>
      <c r="AY121" s="21" t="s">
        <v>176</v>
      </c>
      <c r="BE121" s="113">
        <f>IF(U121="základní",N121,0)</f>
        <v>0</v>
      </c>
      <c r="BF121" s="113">
        <f>IF(U121="snížená",N121,0)</f>
        <v>0</v>
      </c>
      <c r="BG121" s="113">
        <f>IF(U121="zákl. přenesená",N121,0)</f>
        <v>0</v>
      </c>
      <c r="BH121" s="113">
        <f>IF(U121="sníž. přenesená",N121,0)</f>
        <v>0</v>
      </c>
      <c r="BI121" s="113">
        <f>IF(U121="nulová",N121,0)</f>
        <v>0</v>
      </c>
      <c r="BJ121" s="21" t="s">
        <v>88</v>
      </c>
      <c r="BK121" s="113">
        <f>ROUND(L121*K121,2)</f>
        <v>0</v>
      </c>
      <c r="BL121" s="21" t="s">
        <v>181</v>
      </c>
      <c r="BM121" s="21" t="s">
        <v>182</v>
      </c>
    </row>
    <row r="122" spans="2:65" s="1" customFormat="1" ht="44.25" customHeight="1">
      <c r="B122" s="38"/>
      <c r="C122" s="171" t="s">
        <v>140</v>
      </c>
      <c r="D122" s="171" t="s">
        <v>177</v>
      </c>
      <c r="E122" s="172" t="s">
        <v>183</v>
      </c>
      <c r="F122" s="265" t="s">
        <v>184</v>
      </c>
      <c r="G122" s="265"/>
      <c r="H122" s="265"/>
      <c r="I122" s="265"/>
      <c r="J122" s="173" t="s">
        <v>180</v>
      </c>
      <c r="K122" s="174">
        <v>49.2</v>
      </c>
      <c r="L122" s="266">
        <v>0</v>
      </c>
      <c r="M122" s="267"/>
      <c r="N122" s="268">
        <f>ROUND(L122*K122,2)</f>
        <v>0</v>
      </c>
      <c r="O122" s="268"/>
      <c r="P122" s="268"/>
      <c r="Q122" s="268"/>
      <c r="R122" s="40"/>
      <c r="T122" s="175" t="s">
        <v>22</v>
      </c>
      <c r="U122" s="47" t="s">
        <v>45</v>
      </c>
      <c r="V122" s="39"/>
      <c r="W122" s="176">
        <f>V122*K122</f>
        <v>0</v>
      </c>
      <c r="X122" s="176">
        <v>0</v>
      </c>
      <c r="Y122" s="176">
        <f>X122*K122</f>
        <v>0</v>
      </c>
      <c r="Z122" s="176">
        <v>0</v>
      </c>
      <c r="AA122" s="177">
        <f>Z122*K122</f>
        <v>0</v>
      </c>
      <c r="AR122" s="21" t="s">
        <v>181</v>
      </c>
      <c r="AT122" s="21" t="s">
        <v>177</v>
      </c>
      <c r="AU122" s="21" t="s">
        <v>140</v>
      </c>
      <c r="AY122" s="21" t="s">
        <v>176</v>
      </c>
      <c r="BE122" s="113">
        <f>IF(U122="základní",N122,0)</f>
        <v>0</v>
      </c>
      <c r="BF122" s="113">
        <f>IF(U122="snížená",N122,0)</f>
        <v>0</v>
      </c>
      <c r="BG122" s="113">
        <f>IF(U122="zákl. přenesená",N122,0)</f>
        <v>0</v>
      </c>
      <c r="BH122" s="113">
        <f>IF(U122="sníž. přenesená",N122,0)</f>
        <v>0</v>
      </c>
      <c r="BI122" s="113">
        <f>IF(U122="nulová",N122,0)</f>
        <v>0</v>
      </c>
      <c r="BJ122" s="21" t="s">
        <v>88</v>
      </c>
      <c r="BK122" s="113">
        <f>ROUND(L122*K122,2)</f>
        <v>0</v>
      </c>
      <c r="BL122" s="21" t="s">
        <v>181</v>
      </c>
      <c r="BM122" s="21" t="s">
        <v>185</v>
      </c>
    </row>
    <row r="123" spans="2:65" s="1" customFormat="1" ht="31.5" customHeight="1">
      <c r="B123" s="38"/>
      <c r="C123" s="171" t="s">
        <v>186</v>
      </c>
      <c r="D123" s="171" t="s">
        <v>177</v>
      </c>
      <c r="E123" s="172" t="s">
        <v>187</v>
      </c>
      <c r="F123" s="265" t="s">
        <v>188</v>
      </c>
      <c r="G123" s="265"/>
      <c r="H123" s="265"/>
      <c r="I123" s="265"/>
      <c r="J123" s="173" t="s">
        <v>189</v>
      </c>
      <c r="K123" s="174">
        <v>22.14</v>
      </c>
      <c r="L123" s="266">
        <v>0</v>
      </c>
      <c r="M123" s="267"/>
      <c r="N123" s="268">
        <f>ROUND(L123*K123,2)</f>
        <v>0</v>
      </c>
      <c r="O123" s="268"/>
      <c r="P123" s="268"/>
      <c r="Q123" s="268"/>
      <c r="R123" s="40"/>
      <c r="T123" s="175" t="s">
        <v>22</v>
      </c>
      <c r="U123" s="47" t="s">
        <v>45</v>
      </c>
      <c r="V123" s="39"/>
      <c r="W123" s="176">
        <f>V123*K123</f>
        <v>0</v>
      </c>
      <c r="X123" s="176">
        <v>0</v>
      </c>
      <c r="Y123" s="176">
        <f>X123*K123</f>
        <v>0</v>
      </c>
      <c r="Z123" s="176">
        <v>0</v>
      </c>
      <c r="AA123" s="177">
        <f>Z123*K123</f>
        <v>0</v>
      </c>
      <c r="AR123" s="21" t="s">
        <v>181</v>
      </c>
      <c r="AT123" s="21" t="s">
        <v>177</v>
      </c>
      <c r="AU123" s="21" t="s">
        <v>140</v>
      </c>
      <c r="AY123" s="21" t="s">
        <v>176</v>
      </c>
      <c r="BE123" s="113">
        <f>IF(U123="základní",N123,0)</f>
        <v>0</v>
      </c>
      <c r="BF123" s="113">
        <f>IF(U123="snížená",N123,0)</f>
        <v>0</v>
      </c>
      <c r="BG123" s="113">
        <f>IF(U123="zákl. přenesená",N123,0)</f>
        <v>0</v>
      </c>
      <c r="BH123" s="113">
        <f>IF(U123="sníž. přenesená",N123,0)</f>
        <v>0</v>
      </c>
      <c r="BI123" s="113">
        <f>IF(U123="nulová",N123,0)</f>
        <v>0</v>
      </c>
      <c r="BJ123" s="21" t="s">
        <v>88</v>
      </c>
      <c r="BK123" s="113">
        <f>ROUND(L123*K123,2)</f>
        <v>0</v>
      </c>
      <c r="BL123" s="21" t="s">
        <v>181</v>
      </c>
      <c r="BM123" s="21" t="s">
        <v>190</v>
      </c>
    </row>
    <row r="124" spans="2:63" s="9" customFormat="1" ht="29.85" customHeight="1">
      <c r="B124" s="160"/>
      <c r="C124" s="161"/>
      <c r="D124" s="170" t="s">
        <v>152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277">
        <f>BK124</f>
        <v>0</v>
      </c>
      <c r="O124" s="278"/>
      <c r="P124" s="278"/>
      <c r="Q124" s="278"/>
      <c r="R124" s="163"/>
      <c r="T124" s="164"/>
      <c r="U124" s="161"/>
      <c r="V124" s="161"/>
      <c r="W124" s="165">
        <f>SUM(W125:W139)</f>
        <v>0</v>
      </c>
      <c r="X124" s="161"/>
      <c r="Y124" s="165">
        <f>SUM(Y125:Y139)</f>
        <v>0.26040800000000003</v>
      </c>
      <c r="Z124" s="161"/>
      <c r="AA124" s="166">
        <f>SUM(AA125:AA139)</f>
        <v>205.90400000000002</v>
      </c>
      <c r="AR124" s="167" t="s">
        <v>88</v>
      </c>
      <c r="AT124" s="168" t="s">
        <v>79</v>
      </c>
      <c r="AU124" s="168" t="s">
        <v>88</v>
      </c>
      <c r="AY124" s="167" t="s">
        <v>176</v>
      </c>
      <c r="BK124" s="169">
        <f>SUM(BK125:BK139)</f>
        <v>0</v>
      </c>
    </row>
    <row r="125" spans="2:65" s="1" customFormat="1" ht="44.25" customHeight="1">
      <c r="B125" s="38"/>
      <c r="C125" s="171" t="s">
        <v>181</v>
      </c>
      <c r="D125" s="171" t="s">
        <v>177</v>
      </c>
      <c r="E125" s="172" t="s">
        <v>191</v>
      </c>
      <c r="F125" s="265" t="s">
        <v>192</v>
      </c>
      <c r="G125" s="265"/>
      <c r="H125" s="265"/>
      <c r="I125" s="265"/>
      <c r="J125" s="173" t="s">
        <v>180</v>
      </c>
      <c r="K125" s="174">
        <v>302.8</v>
      </c>
      <c r="L125" s="266">
        <v>0</v>
      </c>
      <c r="M125" s="267"/>
      <c r="N125" s="268">
        <f>ROUND(L125*K125,2)</f>
        <v>0</v>
      </c>
      <c r="O125" s="268"/>
      <c r="P125" s="268"/>
      <c r="Q125" s="268"/>
      <c r="R125" s="40"/>
      <c r="T125" s="175" t="s">
        <v>22</v>
      </c>
      <c r="U125" s="47" t="s">
        <v>45</v>
      </c>
      <c r="V125" s="39"/>
      <c r="W125" s="176">
        <f>V125*K125</f>
        <v>0</v>
      </c>
      <c r="X125" s="176">
        <v>0.00086</v>
      </c>
      <c r="Y125" s="176">
        <f>X125*K125</f>
        <v>0.26040800000000003</v>
      </c>
      <c r="Z125" s="176">
        <v>0.68</v>
      </c>
      <c r="AA125" s="177">
        <f>Z125*K125</f>
        <v>205.90400000000002</v>
      </c>
      <c r="AR125" s="21" t="s">
        <v>181</v>
      </c>
      <c r="AT125" s="21" t="s">
        <v>177</v>
      </c>
      <c r="AU125" s="21" t="s">
        <v>140</v>
      </c>
      <c r="AY125" s="21" t="s">
        <v>176</v>
      </c>
      <c r="BE125" s="113">
        <f>IF(U125="základní",N125,0)</f>
        <v>0</v>
      </c>
      <c r="BF125" s="113">
        <f>IF(U125="snížená",N125,0)</f>
        <v>0</v>
      </c>
      <c r="BG125" s="113">
        <f>IF(U125="zákl. přenesená",N125,0)</f>
        <v>0</v>
      </c>
      <c r="BH125" s="113">
        <f>IF(U125="sníž. přenesená",N125,0)</f>
        <v>0</v>
      </c>
      <c r="BI125" s="113">
        <f>IF(U125="nulová",N125,0)</f>
        <v>0</v>
      </c>
      <c r="BJ125" s="21" t="s">
        <v>88</v>
      </c>
      <c r="BK125" s="113">
        <f>ROUND(L125*K125,2)</f>
        <v>0</v>
      </c>
      <c r="BL125" s="21" t="s">
        <v>181</v>
      </c>
      <c r="BM125" s="21" t="s">
        <v>193</v>
      </c>
    </row>
    <row r="126" spans="2:65" s="1" customFormat="1" ht="44.25" customHeight="1">
      <c r="B126" s="38"/>
      <c r="C126" s="171" t="s">
        <v>194</v>
      </c>
      <c r="D126" s="171" t="s">
        <v>177</v>
      </c>
      <c r="E126" s="172" t="s">
        <v>195</v>
      </c>
      <c r="F126" s="265" t="s">
        <v>196</v>
      </c>
      <c r="G126" s="265"/>
      <c r="H126" s="265"/>
      <c r="I126" s="265"/>
      <c r="J126" s="173" t="s">
        <v>189</v>
      </c>
      <c r="K126" s="174">
        <v>236.46</v>
      </c>
      <c r="L126" s="266">
        <v>0</v>
      </c>
      <c r="M126" s="267"/>
      <c r="N126" s="268">
        <f>ROUND(L126*K126,2)</f>
        <v>0</v>
      </c>
      <c r="O126" s="268"/>
      <c r="P126" s="268"/>
      <c r="Q126" s="268"/>
      <c r="R126" s="40"/>
      <c r="T126" s="175" t="s">
        <v>22</v>
      </c>
      <c r="U126" s="47" t="s">
        <v>45</v>
      </c>
      <c r="V126" s="39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1" t="s">
        <v>181</v>
      </c>
      <c r="AT126" s="21" t="s">
        <v>177</v>
      </c>
      <c r="AU126" s="21" t="s">
        <v>140</v>
      </c>
      <c r="AY126" s="21" t="s">
        <v>176</v>
      </c>
      <c r="BE126" s="113">
        <f>IF(U126="základní",N126,0)</f>
        <v>0</v>
      </c>
      <c r="BF126" s="113">
        <f>IF(U126="snížená",N126,0)</f>
        <v>0</v>
      </c>
      <c r="BG126" s="113">
        <f>IF(U126="zákl. přenesená",N126,0)</f>
        <v>0</v>
      </c>
      <c r="BH126" s="113">
        <f>IF(U126="sníž. přenesená",N126,0)</f>
        <v>0</v>
      </c>
      <c r="BI126" s="113">
        <f>IF(U126="nulová",N126,0)</f>
        <v>0</v>
      </c>
      <c r="BJ126" s="21" t="s">
        <v>88</v>
      </c>
      <c r="BK126" s="113">
        <f>ROUND(L126*K126,2)</f>
        <v>0</v>
      </c>
      <c r="BL126" s="21" t="s">
        <v>181</v>
      </c>
      <c r="BM126" s="21" t="s">
        <v>197</v>
      </c>
    </row>
    <row r="127" spans="2:51" s="10" customFormat="1" ht="22.5" customHeight="1">
      <c r="B127" s="178"/>
      <c r="C127" s="179"/>
      <c r="D127" s="179"/>
      <c r="E127" s="180" t="s">
        <v>22</v>
      </c>
      <c r="F127" s="269" t="s">
        <v>198</v>
      </c>
      <c r="G127" s="270"/>
      <c r="H127" s="270"/>
      <c r="I127" s="270"/>
      <c r="J127" s="179"/>
      <c r="K127" s="181">
        <v>236.46</v>
      </c>
      <c r="L127" s="179"/>
      <c r="M127" s="179"/>
      <c r="N127" s="179"/>
      <c r="O127" s="179"/>
      <c r="P127" s="179"/>
      <c r="Q127" s="179"/>
      <c r="R127" s="182"/>
      <c r="T127" s="183"/>
      <c r="U127" s="179"/>
      <c r="V127" s="179"/>
      <c r="W127" s="179"/>
      <c r="X127" s="179"/>
      <c r="Y127" s="179"/>
      <c r="Z127" s="179"/>
      <c r="AA127" s="184"/>
      <c r="AT127" s="185" t="s">
        <v>199</v>
      </c>
      <c r="AU127" s="185" t="s">
        <v>140</v>
      </c>
      <c r="AV127" s="10" t="s">
        <v>140</v>
      </c>
      <c r="AW127" s="10" t="s">
        <v>37</v>
      </c>
      <c r="AX127" s="10" t="s">
        <v>80</v>
      </c>
      <c r="AY127" s="185" t="s">
        <v>176</v>
      </c>
    </row>
    <row r="128" spans="2:51" s="11" customFormat="1" ht="22.5" customHeight="1">
      <c r="B128" s="186"/>
      <c r="C128" s="187"/>
      <c r="D128" s="187"/>
      <c r="E128" s="188" t="s">
        <v>22</v>
      </c>
      <c r="F128" s="271" t="s">
        <v>200</v>
      </c>
      <c r="G128" s="272"/>
      <c r="H128" s="272"/>
      <c r="I128" s="272"/>
      <c r="J128" s="187"/>
      <c r="K128" s="189">
        <v>236.46</v>
      </c>
      <c r="L128" s="187"/>
      <c r="M128" s="187"/>
      <c r="N128" s="187"/>
      <c r="O128" s="187"/>
      <c r="P128" s="187"/>
      <c r="Q128" s="187"/>
      <c r="R128" s="190"/>
      <c r="T128" s="191"/>
      <c r="U128" s="187"/>
      <c r="V128" s="187"/>
      <c r="W128" s="187"/>
      <c r="X128" s="187"/>
      <c r="Y128" s="187"/>
      <c r="Z128" s="187"/>
      <c r="AA128" s="192"/>
      <c r="AT128" s="193" t="s">
        <v>199</v>
      </c>
      <c r="AU128" s="193" t="s">
        <v>140</v>
      </c>
      <c r="AV128" s="11" t="s">
        <v>181</v>
      </c>
      <c r="AW128" s="11" t="s">
        <v>37</v>
      </c>
      <c r="AX128" s="11" t="s">
        <v>88</v>
      </c>
      <c r="AY128" s="193" t="s">
        <v>176</v>
      </c>
    </row>
    <row r="129" spans="2:65" s="1" customFormat="1" ht="31.5" customHeight="1">
      <c r="B129" s="38"/>
      <c r="C129" s="171" t="s">
        <v>201</v>
      </c>
      <c r="D129" s="171" t="s">
        <v>177</v>
      </c>
      <c r="E129" s="172" t="s">
        <v>202</v>
      </c>
      <c r="F129" s="265" t="s">
        <v>203</v>
      </c>
      <c r="G129" s="265"/>
      <c r="H129" s="265"/>
      <c r="I129" s="265"/>
      <c r="J129" s="173" t="s">
        <v>189</v>
      </c>
      <c r="K129" s="174">
        <v>236.46</v>
      </c>
      <c r="L129" s="266">
        <v>0</v>
      </c>
      <c r="M129" s="267"/>
      <c r="N129" s="268">
        <f aca="true" t="shared" si="5" ref="N129:N137">ROUND(L129*K129,2)</f>
        <v>0</v>
      </c>
      <c r="O129" s="268"/>
      <c r="P129" s="268"/>
      <c r="Q129" s="268"/>
      <c r="R129" s="40"/>
      <c r="T129" s="175" t="s">
        <v>22</v>
      </c>
      <c r="U129" s="47" t="s">
        <v>45</v>
      </c>
      <c r="V129" s="39"/>
      <c r="W129" s="176">
        <f aca="true" t="shared" si="6" ref="W129:W137">V129*K129</f>
        <v>0</v>
      </c>
      <c r="X129" s="176">
        <v>0</v>
      </c>
      <c r="Y129" s="176">
        <f aca="true" t="shared" si="7" ref="Y129:Y137">X129*K129</f>
        <v>0</v>
      </c>
      <c r="Z129" s="176">
        <v>0</v>
      </c>
      <c r="AA129" s="177">
        <f aca="true" t="shared" si="8" ref="AA129:AA137">Z129*K129</f>
        <v>0</v>
      </c>
      <c r="AR129" s="21" t="s">
        <v>181</v>
      </c>
      <c r="AT129" s="21" t="s">
        <v>177</v>
      </c>
      <c r="AU129" s="21" t="s">
        <v>140</v>
      </c>
      <c r="AY129" s="21" t="s">
        <v>176</v>
      </c>
      <c r="BE129" s="113">
        <f aca="true" t="shared" si="9" ref="BE129:BE137">IF(U129="základní",N129,0)</f>
        <v>0</v>
      </c>
      <c r="BF129" s="113">
        <f aca="true" t="shared" si="10" ref="BF129:BF137">IF(U129="snížená",N129,0)</f>
        <v>0</v>
      </c>
      <c r="BG129" s="113">
        <f aca="true" t="shared" si="11" ref="BG129:BG137">IF(U129="zákl. přenesená",N129,0)</f>
        <v>0</v>
      </c>
      <c r="BH129" s="113">
        <f aca="true" t="shared" si="12" ref="BH129:BH137">IF(U129="sníž. přenesená",N129,0)</f>
        <v>0</v>
      </c>
      <c r="BI129" s="113">
        <f aca="true" t="shared" si="13" ref="BI129:BI137">IF(U129="nulová",N129,0)</f>
        <v>0</v>
      </c>
      <c r="BJ129" s="21" t="s">
        <v>88</v>
      </c>
      <c r="BK129" s="113">
        <f aca="true" t="shared" si="14" ref="BK129:BK137">ROUND(L129*K129,2)</f>
        <v>0</v>
      </c>
      <c r="BL129" s="21" t="s">
        <v>181</v>
      </c>
      <c r="BM129" s="21" t="s">
        <v>204</v>
      </c>
    </row>
    <row r="130" spans="2:65" s="1" customFormat="1" ht="31.5" customHeight="1">
      <c r="B130" s="38"/>
      <c r="C130" s="171" t="s">
        <v>205</v>
      </c>
      <c r="D130" s="171" t="s">
        <v>177</v>
      </c>
      <c r="E130" s="172" t="s">
        <v>206</v>
      </c>
      <c r="F130" s="265" t="s">
        <v>207</v>
      </c>
      <c r="G130" s="265"/>
      <c r="H130" s="265"/>
      <c r="I130" s="265"/>
      <c r="J130" s="173" t="s">
        <v>189</v>
      </c>
      <c r="K130" s="174">
        <v>945.84</v>
      </c>
      <c r="L130" s="266">
        <v>0</v>
      </c>
      <c r="M130" s="267"/>
      <c r="N130" s="268">
        <f t="shared" si="5"/>
        <v>0</v>
      </c>
      <c r="O130" s="268"/>
      <c r="P130" s="268"/>
      <c r="Q130" s="268"/>
      <c r="R130" s="40"/>
      <c r="T130" s="175" t="s">
        <v>22</v>
      </c>
      <c r="U130" s="47" t="s">
        <v>45</v>
      </c>
      <c r="V130" s="39"/>
      <c r="W130" s="176">
        <f t="shared" si="6"/>
        <v>0</v>
      </c>
      <c r="X130" s="176">
        <v>0</v>
      </c>
      <c r="Y130" s="176">
        <f t="shared" si="7"/>
        <v>0</v>
      </c>
      <c r="Z130" s="176">
        <v>0</v>
      </c>
      <c r="AA130" s="177">
        <f t="shared" si="8"/>
        <v>0</v>
      </c>
      <c r="AR130" s="21" t="s">
        <v>181</v>
      </c>
      <c r="AT130" s="21" t="s">
        <v>177</v>
      </c>
      <c r="AU130" s="21" t="s">
        <v>140</v>
      </c>
      <c r="AY130" s="21" t="s">
        <v>176</v>
      </c>
      <c r="BE130" s="113">
        <f t="shared" si="9"/>
        <v>0</v>
      </c>
      <c r="BF130" s="113">
        <f t="shared" si="10"/>
        <v>0</v>
      </c>
      <c r="BG130" s="113">
        <f t="shared" si="11"/>
        <v>0</v>
      </c>
      <c r="BH130" s="113">
        <f t="shared" si="12"/>
        <v>0</v>
      </c>
      <c r="BI130" s="113">
        <f t="shared" si="13"/>
        <v>0</v>
      </c>
      <c r="BJ130" s="21" t="s">
        <v>88</v>
      </c>
      <c r="BK130" s="113">
        <f t="shared" si="14"/>
        <v>0</v>
      </c>
      <c r="BL130" s="21" t="s">
        <v>181</v>
      </c>
      <c r="BM130" s="21" t="s">
        <v>208</v>
      </c>
    </row>
    <row r="131" spans="2:65" s="1" customFormat="1" ht="22.5" customHeight="1">
      <c r="B131" s="38"/>
      <c r="C131" s="171" t="s">
        <v>209</v>
      </c>
      <c r="D131" s="171" t="s">
        <v>177</v>
      </c>
      <c r="E131" s="172" t="s">
        <v>210</v>
      </c>
      <c r="F131" s="265" t="s">
        <v>211</v>
      </c>
      <c r="G131" s="265"/>
      <c r="H131" s="265"/>
      <c r="I131" s="265"/>
      <c r="J131" s="173" t="s">
        <v>212</v>
      </c>
      <c r="K131" s="174">
        <v>110</v>
      </c>
      <c r="L131" s="266">
        <v>0</v>
      </c>
      <c r="M131" s="267"/>
      <c r="N131" s="268">
        <f t="shared" si="5"/>
        <v>0</v>
      </c>
      <c r="O131" s="268"/>
      <c r="P131" s="268"/>
      <c r="Q131" s="268"/>
      <c r="R131" s="40"/>
      <c r="T131" s="175" t="s">
        <v>22</v>
      </c>
      <c r="U131" s="47" t="s">
        <v>45</v>
      </c>
      <c r="V131" s="39"/>
      <c r="W131" s="176">
        <f t="shared" si="6"/>
        <v>0</v>
      </c>
      <c r="X131" s="176">
        <v>0</v>
      </c>
      <c r="Y131" s="176">
        <f t="shared" si="7"/>
        <v>0</v>
      </c>
      <c r="Z131" s="176">
        <v>0</v>
      </c>
      <c r="AA131" s="177">
        <f t="shared" si="8"/>
        <v>0</v>
      </c>
      <c r="AR131" s="21" t="s">
        <v>181</v>
      </c>
      <c r="AT131" s="21" t="s">
        <v>177</v>
      </c>
      <c r="AU131" s="21" t="s">
        <v>140</v>
      </c>
      <c r="AY131" s="21" t="s">
        <v>176</v>
      </c>
      <c r="BE131" s="113">
        <f t="shared" si="9"/>
        <v>0</v>
      </c>
      <c r="BF131" s="113">
        <f t="shared" si="10"/>
        <v>0</v>
      </c>
      <c r="BG131" s="113">
        <f t="shared" si="11"/>
        <v>0</v>
      </c>
      <c r="BH131" s="113">
        <f t="shared" si="12"/>
        <v>0</v>
      </c>
      <c r="BI131" s="113">
        <f t="shared" si="13"/>
        <v>0</v>
      </c>
      <c r="BJ131" s="21" t="s">
        <v>88</v>
      </c>
      <c r="BK131" s="113">
        <f t="shared" si="14"/>
        <v>0</v>
      </c>
      <c r="BL131" s="21" t="s">
        <v>181</v>
      </c>
      <c r="BM131" s="21" t="s">
        <v>213</v>
      </c>
    </row>
    <row r="132" spans="2:65" s="1" customFormat="1" ht="31.5" customHeight="1">
      <c r="B132" s="38"/>
      <c r="C132" s="171" t="s">
        <v>214</v>
      </c>
      <c r="D132" s="171" t="s">
        <v>177</v>
      </c>
      <c r="E132" s="172" t="s">
        <v>215</v>
      </c>
      <c r="F132" s="265" t="s">
        <v>216</v>
      </c>
      <c r="G132" s="265"/>
      <c r="H132" s="265"/>
      <c r="I132" s="265"/>
      <c r="J132" s="173" t="s">
        <v>189</v>
      </c>
      <c r="K132" s="174">
        <v>67.8</v>
      </c>
      <c r="L132" s="266">
        <v>0</v>
      </c>
      <c r="M132" s="267"/>
      <c r="N132" s="268">
        <f t="shared" si="5"/>
        <v>0</v>
      </c>
      <c r="O132" s="268"/>
      <c r="P132" s="268"/>
      <c r="Q132" s="268"/>
      <c r="R132" s="40"/>
      <c r="T132" s="175" t="s">
        <v>22</v>
      </c>
      <c r="U132" s="47" t="s">
        <v>45</v>
      </c>
      <c r="V132" s="39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1" t="s">
        <v>181</v>
      </c>
      <c r="AT132" s="21" t="s">
        <v>177</v>
      </c>
      <c r="AU132" s="21" t="s">
        <v>140</v>
      </c>
      <c r="AY132" s="21" t="s">
        <v>176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21" t="s">
        <v>88</v>
      </c>
      <c r="BK132" s="113">
        <f t="shared" si="14"/>
        <v>0</v>
      </c>
      <c r="BL132" s="21" t="s">
        <v>181</v>
      </c>
      <c r="BM132" s="21" t="s">
        <v>217</v>
      </c>
    </row>
    <row r="133" spans="2:65" s="1" customFormat="1" ht="44.25" customHeight="1">
      <c r="B133" s="38"/>
      <c r="C133" s="171" t="s">
        <v>218</v>
      </c>
      <c r="D133" s="171" t="s">
        <v>177</v>
      </c>
      <c r="E133" s="172" t="s">
        <v>219</v>
      </c>
      <c r="F133" s="265" t="s">
        <v>220</v>
      </c>
      <c r="G133" s="265"/>
      <c r="H133" s="265"/>
      <c r="I133" s="265"/>
      <c r="J133" s="173" t="s">
        <v>189</v>
      </c>
      <c r="K133" s="174">
        <v>166.4</v>
      </c>
      <c r="L133" s="266">
        <v>0</v>
      </c>
      <c r="M133" s="267"/>
      <c r="N133" s="268">
        <f t="shared" si="5"/>
        <v>0</v>
      </c>
      <c r="O133" s="268"/>
      <c r="P133" s="268"/>
      <c r="Q133" s="268"/>
      <c r="R133" s="40"/>
      <c r="T133" s="175" t="s">
        <v>22</v>
      </c>
      <c r="U133" s="47" t="s">
        <v>45</v>
      </c>
      <c r="V133" s="39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1" t="s">
        <v>181</v>
      </c>
      <c r="AT133" s="21" t="s">
        <v>177</v>
      </c>
      <c r="AU133" s="21" t="s">
        <v>140</v>
      </c>
      <c r="AY133" s="21" t="s">
        <v>176</v>
      </c>
      <c r="BE133" s="113">
        <f t="shared" si="9"/>
        <v>0</v>
      </c>
      <c r="BF133" s="113">
        <f t="shared" si="10"/>
        <v>0</v>
      </c>
      <c r="BG133" s="113">
        <f t="shared" si="11"/>
        <v>0</v>
      </c>
      <c r="BH133" s="113">
        <f t="shared" si="12"/>
        <v>0</v>
      </c>
      <c r="BI133" s="113">
        <f t="shared" si="13"/>
        <v>0</v>
      </c>
      <c r="BJ133" s="21" t="s">
        <v>88</v>
      </c>
      <c r="BK133" s="113">
        <f t="shared" si="14"/>
        <v>0</v>
      </c>
      <c r="BL133" s="21" t="s">
        <v>181</v>
      </c>
      <c r="BM133" s="21" t="s">
        <v>221</v>
      </c>
    </row>
    <row r="134" spans="2:65" s="1" customFormat="1" ht="31.5" customHeight="1">
      <c r="B134" s="38"/>
      <c r="C134" s="171" t="s">
        <v>222</v>
      </c>
      <c r="D134" s="171" t="s">
        <v>177</v>
      </c>
      <c r="E134" s="172" t="s">
        <v>223</v>
      </c>
      <c r="F134" s="265" t="s">
        <v>224</v>
      </c>
      <c r="G134" s="265"/>
      <c r="H134" s="265"/>
      <c r="I134" s="265"/>
      <c r="J134" s="173" t="s">
        <v>189</v>
      </c>
      <c r="K134" s="174">
        <v>0.1</v>
      </c>
      <c r="L134" s="266">
        <v>0</v>
      </c>
      <c r="M134" s="267"/>
      <c r="N134" s="268">
        <f t="shared" si="5"/>
        <v>0</v>
      </c>
      <c r="O134" s="268"/>
      <c r="P134" s="268"/>
      <c r="Q134" s="268"/>
      <c r="R134" s="40"/>
      <c r="T134" s="175" t="s">
        <v>22</v>
      </c>
      <c r="U134" s="47" t="s">
        <v>45</v>
      </c>
      <c r="V134" s="39"/>
      <c r="W134" s="176">
        <f t="shared" si="6"/>
        <v>0</v>
      </c>
      <c r="X134" s="176">
        <v>0</v>
      </c>
      <c r="Y134" s="176">
        <f t="shared" si="7"/>
        <v>0</v>
      </c>
      <c r="Z134" s="176">
        <v>0</v>
      </c>
      <c r="AA134" s="177">
        <f t="shared" si="8"/>
        <v>0</v>
      </c>
      <c r="AR134" s="21" t="s">
        <v>181</v>
      </c>
      <c r="AT134" s="21" t="s">
        <v>177</v>
      </c>
      <c r="AU134" s="21" t="s">
        <v>140</v>
      </c>
      <c r="AY134" s="21" t="s">
        <v>176</v>
      </c>
      <c r="BE134" s="113">
        <f t="shared" si="9"/>
        <v>0</v>
      </c>
      <c r="BF134" s="113">
        <f t="shared" si="10"/>
        <v>0</v>
      </c>
      <c r="BG134" s="113">
        <f t="shared" si="11"/>
        <v>0</v>
      </c>
      <c r="BH134" s="113">
        <f t="shared" si="12"/>
        <v>0</v>
      </c>
      <c r="BI134" s="113">
        <f t="shared" si="13"/>
        <v>0</v>
      </c>
      <c r="BJ134" s="21" t="s">
        <v>88</v>
      </c>
      <c r="BK134" s="113">
        <f t="shared" si="14"/>
        <v>0</v>
      </c>
      <c r="BL134" s="21" t="s">
        <v>181</v>
      </c>
      <c r="BM134" s="21" t="s">
        <v>225</v>
      </c>
    </row>
    <row r="135" spans="2:65" s="1" customFormat="1" ht="31.5" customHeight="1">
      <c r="B135" s="38"/>
      <c r="C135" s="171" t="s">
        <v>226</v>
      </c>
      <c r="D135" s="171" t="s">
        <v>177</v>
      </c>
      <c r="E135" s="172" t="s">
        <v>227</v>
      </c>
      <c r="F135" s="265" t="s">
        <v>228</v>
      </c>
      <c r="G135" s="265"/>
      <c r="H135" s="265"/>
      <c r="I135" s="265"/>
      <c r="J135" s="173" t="s">
        <v>189</v>
      </c>
      <c r="K135" s="174">
        <v>0.48</v>
      </c>
      <c r="L135" s="266">
        <v>0</v>
      </c>
      <c r="M135" s="267"/>
      <c r="N135" s="268">
        <f t="shared" si="5"/>
        <v>0</v>
      </c>
      <c r="O135" s="268"/>
      <c r="P135" s="268"/>
      <c r="Q135" s="268"/>
      <c r="R135" s="40"/>
      <c r="T135" s="175" t="s">
        <v>22</v>
      </c>
      <c r="U135" s="47" t="s">
        <v>45</v>
      </c>
      <c r="V135" s="39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1" t="s">
        <v>181</v>
      </c>
      <c r="AT135" s="21" t="s">
        <v>177</v>
      </c>
      <c r="AU135" s="21" t="s">
        <v>140</v>
      </c>
      <c r="AY135" s="21" t="s">
        <v>176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21" t="s">
        <v>88</v>
      </c>
      <c r="BK135" s="113">
        <f t="shared" si="14"/>
        <v>0</v>
      </c>
      <c r="BL135" s="21" t="s">
        <v>181</v>
      </c>
      <c r="BM135" s="21" t="s">
        <v>229</v>
      </c>
    </row>
    <row r="136" spans="2:65" s="1" customFormat="1" ht="31.5" customHeight="1">
      <c r="B136" s="38"/>
      <c r="C136" s="171" t="s">
        <v>230</v>
      </c>
      <c r="D136" s="171" t="s">
        <v>177</v>
      </c>
      <c r="E136" s="172" t="s">
        <v>231</v>
      </c>
      <c r="F136" s="265" t="s">
        <v>232</v>
      </c>
      <c r="G136" s="265"/>
      <c r="H136" s="265"/>
      <c r="I136" s="265"/>
      <c r="J136" s="173" t="s">
        <v>189</v>
      </c>
      <c r="K136" s="174">
        <v>0.74</v>
      </c>
      <c r="L136" s="266">
        <v>0</v>
      </c>
      <c r="M136" s="267"/>
      <c r="N136" s="268">
        <f t="shared" si="5"/>
        <v>0</v>
      </c>
      <c r="O136" s="268"/>
      <c r="P136" s="268"/>
      <c r="Q136" s="268"/>
      <c r="R136" s="40"/>
      <c r="T136" s="175" t="s">
        <v>22</v>
      </c>
      <c r="U136" s="47" t="s">
        <v>45</v>
      </c>
      <c r="V136" s="39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1" t="s">
        <v>181</v>
      </c>
      <c r="AT136" s="21" t="s">
        <v>177</v>
      </c>
      <c r="AU136" s="21" t="s">
        <v>140</v>
      </c>
      <c r="AY136" s="21" t="s">
        <v>176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21" t="s">
        <v>88</v>
      </c>
      <c r="BK136" s="113">
        <f t="shared" si="14"/>
        <v>0</v>
      </c>
      <c r="BL136" s="21" t="s">
        <v>181</v>
      </c>
      <c r="BM136" s="21" t="s">
        <v>233</v>
      </c>
    </row>
    <row r="137" spans="2:65" s="1" customFormat="1" ht="31.5" customHeight="1">
      <c r="B137" s="38"/>
      <c r="C137" s="171" t="s">
        <v>234</v>
      </c>
      <c r="D137" s="171" t="s">
        <v>177</v>
      </c>
      <c r="E137" s="172" t="s">
        <v>235</v>
      </c>
      <c r="F137" s="265" t="s">
        <v>236</v>
      </c>
      <c r="G137" s="265"/>
      <c r="H137" s="265"/>
      <c r="I137" s="265"/>
      <c r="J137" s="173" t="s">
        <v>189</v>
      </c>
      <c r="K137" s="174">
        <v>0.94</v>
      </c>
      <c r="L137" s="266">
        <v>0</v>
      </c>
      <c r="M137" s="267"/>
      <c r="N137" s="268">
        <f t="shared" si="5"/>
        <v>0</v>
      </c>
      <c r="O137" s="268"/>
      <c r="P137" s="268"/>
      <c r="Q137" s="268"/>
      <c r="R137" s="40"/>
      <c r="T137" s="175" t="s">
        <v>22</v>
      </c>
      <c r="U137" s="47" t="s">
        <v>45</v>
      </c>
      <c r="V137" s="39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1" t="s">
        <v>181</v>
      </c>
      <c r="AT137" s="21" t="s">
        <v>177</v>
      </c>
      <c r="AU137" s="21" t="s">
        <v>140</v>
      </c>
      <c r="AY137" s="21" t="s">
        <v>176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21" t="s">
        <v>88</v>
      </c>
      <c r="BK137" s="113">
        <f t="shared" si="14"/>
        <v>0</v>
      </c>
      <c r="BL137" s="21" t="s">
        <v>181</v>
      </c>
      <c r="BM137" s="21" t="s">
        <v>237</v>
      </c>
    </row>
    <row r="138" spans="2:51" s="10" customFormat="1" ht="22.5" customHeight="1">
      <c r="B138" s="178"/>
      <c r="C138" s="179"/>
      <c r="D138" s="179"/>
      <c r="E138" s="180" t="s">
        <v>22</v>
      </c>
      <c r="F138" s="269" t="s">
        <v>238</v>
      </c>
      <c r="G138" s="270"/>
      <c r="H138" s="270"/>
      <c r="I138" s="270"/>
      <c r="J138" s="179"/>
      <c r="K138" s="181">
        <v>0.94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199</v>
      </c>
      <c r="AU138" s="185" t="s">
        <v>140</v>
      </c>
      <c r="AV138" s="10" t="s">
        <v>140</v>
      </c>
      <c r="AW138" s="10" t="s">
        <v>37</v>
      </c>
      <c r="AX138" s="10" t="s">
        <v>80</v>
      </c>
      <c r="AY138" s="185" t="s">
        <v>176</v>
      </c>
    </row>
    <row r="139" spans="2:51" s="11" customFormat="1" ht="22.5" customHeight="1">
      <c r="B139" s="186"/>
      <c r="C139" s="187"/>
      <c r="D139" s="187"/>
      <c r="E139" s="188" t="s">
        <v>22</v>
      </c>
      <c r="F139" s="271" t="s">
        <v>200</v>
      </c>
      <c r="G139" s="272"/>
      <c r="H139" s="272"/>
      <c r="I139" s="272"/>
      <c r="J139" s="187"/>
      <c r="K139" s="189">
        <v>0.94</v>
      </c>
      <c r="L139" s="187"/>
      <c r="M139" s="187"/>
      <c r="N139" s="187"/>
      <c r="O139" s="187"/>
      <c r="P139" s="187"/>
      <c r="Q139" s="187"/>
      <c r="R139" s="190"/>
      <c r="T139" s="191"/>
      <c r="U139" s="187"/>
      <c r="V139" s="187"/>
      <c r="W139" s="187"/>
      <c r="X139" s="187"/>
      <c r="Y139" s="187"/>
      <c r="Z139" s="187"/>
      <c r="AA139" s="192"/>
      <c r="AT139" s="193" t="s">
        <v>199</v>
      </c>
      <c r="AU139" s="193" t="s">
        <v>140</v>
      </c>
      <c r="AV139" s="11" t="s">
        <v>181</v>
      </c>
      <c r="AW139" s="11" t="s">
        <v>37</v>
      </c>
      <c r="AX139" s="11" t="s">
        <v>88</v>
      </c>
      <c r="AY139" s="193" t="s">
        <v>176</v>
      </c>
    </row>
    <row r="140" spans="2:63" s="1" customFormat="1" ht="49.9" customHeight="1" hidden="1">
      <c r="B140" s="38"/>
      <c r="C140" s="39"/>
      <c r="D140" s="162" t="s">
        <v>239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262">
        <f>BK140</f>
        <v>0</v>
      </c>
      <c r="O140" s="263"/>
      <c r="P140" s="263"/>
      <c r="Q140" s="263"/>
      <c r="R140" s="40"/>
      <c r="T140" s="151"/>
      <c r="U140" s="59"/>
      <c r="V140" s="59"/>
      <c r="W140" s="59"/>
      <c r="X140" s="59"/>
      <c r="Y140" s="59"/>
      <c r="Z140" s="59"/>
      <c r="AA140" s="61"/>
      <c r="AT140" s="21" t="s">
        <v>79</v>
      </c>
      <c r="AU140" s="21" t="s">
        <v>80</v>
      </c>
      <c r="AY140" s="21" t="s">
        <v>240</v>
      </c>
      <c r="BK140" s="113">
        <v>0</v>
      </c>
    </row>
    <row r="141" spans="2:18" s="1" customFormat="1" ht="6.95" customHeight="1"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4"/>
    </row>
  </sheetData>
  <sheetProtection password="CC35" sheet="1" objects="1" scenarios="1" formatCells="0" formatColumns="0" formatRows="0" sort="0" autoFilter="0"/>
  <mergeCells count="1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32:I132"/>
    <mergeCell ref="L132:M132"/>
    <mergeCell ref="N132:Q132"/>
    <mergeCell ref="F133:I133"/>
    <mergeCell ref="L133:M133"/>
    <mergeCell ref="N133:Q133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N140:Q140"/>
    <mergeCell ref="H1:K1"/>
    <mergeCell ref="S2:AC2"/>
    <mergeCell ref="F137:I137"/>
    <mergeCell ref="L137:M137"/>
    <mergeCell ref="N137:Q137"/>
    <mergeCell ref="F138:I138"/>
    <mergeCell ref="F139:I139"/>
    <mergeCell ref="N118:Q118"/>
    <mergeCell ref="N119:Q119"/>
    <mergeCell ref="N120:Q120"/>
    <mergeCell ref="N124:Q124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63"/>
  <sheetViews>
    <sheetView showGridLines="0" workbookViewId="0" topLeftCell="A1">
      <pane ySplit="1" topLeftCell="A2" activePane="bottomLeft" state="frozen"/>
      <selection pane="bottomLeft" activeCell="H10" sqref="H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241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">
        <v>22</v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">
        <v>31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">
        <v>22</v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">
        <v>22</v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">
        <v>36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">
        <v>22</v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">
        <v>22</v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">
        <v>39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">
        <v>22</v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N118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(SUM(BE118:BE125)+SUM(BE143:BE1561))</f>
        <v>0</v>
      </c>
      <c r="I32" s="283"/>
      <c r="J32" s="283"/>
      <c r="K32" s="39"/>
      <c r="L32" s="39"/>
      <c r="M32" s="292">
        <f>ROUND((SUM(BE118:BE125)+SUM(BE143:BE1561)),2)*F32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(SUM(BF118:BF125)+SUM(BF143:BF1561))</f>
        <v>0</v>
      </c>
      <c r="I33" s="283"/>
      <c r="J33" s="283"/>
      <c r="K33" s="39"/>
      <c r="L33" s="39"/>
      <c r="M33" s="292">
        <f>ROUND((SUM(BF118:BF125)+SUM(BF143:BF1561)),2)*F33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(SUM(BG118:BG125)+SUM(BG143:BG1561))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(SUM(BH118:BH125)+SUM(BH143:BH1561))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(SUM(BI118:BI125)+SUM(BI143:BI1561))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 xml:space="preserve">161013.2 - Stavební úpravy 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N143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150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N144</f>
        <v>0</v>
      </c>
      <c r="O89" s="286"/>
      <c r="P89" s="286"/>
      <c r="Q89" s="286"/>
      <c r="R89" s="137"/>
      <c r="T89" s="138"/>
      <c r="U89" s="138"/>
    </row>
    <row r="90" spans="2:21" s="7" customFormat="1" ht="19.9" customHeight="1">
      <c r="B90" s="139"/>
      <c r="C90" s="140"/>
      <c r="D90" s="109" t="s">
        <v>151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21">
        <f>N145</f>
        <v>0</v>
      </c>
      <c r="O90" s="287"/>
      <c r="P90" s="287"/>
      <c r="Q90" s="287"/>
      <c r="R90" s="141"/>
      <c r="T90" s="142"/>
      <c r="U90" s="142"/>
    </row>
    <row r="91" spans="2:21" s="7" customFormat="1" ht="19.9" customHeight="1">
      <c r="B91" s="139"/>
      <c r="C91" s="140"/>
      <c r="D91" s="109" t="s">
        <v>242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21">
        <f>N177</f>
        <v>0</v>
      </c>
      <c r="O91" s="287"/>
      <c r="P91" s="287"/>
      <c r="Q91" s="287"/>
      <c r="R91" s="141"/>
      <c r="T91" s="142"/>
      <c r="U91" s="142"/>
    </row>
    <row r="92" spans="2:21" s="7" customFormat="1" ht="19.9" customHeight="1">
      <c r="B92" s="139"/>
      <c r="C92" s="140"/>
      <c r="D92" s="109" t="s">
        <v>243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21">
        <f>N182</f>
        <v>0</v>
      </c>
      <c r="O92" s="287"/>
      <c r="P92" s="287"/>
      <c r="Q92" s="287"/>
      <c r="R92" s="141"/>
      <c r="T92" s="142"/>
      <c r="U92" s="142"/>
    </row>
    <row r="93" spans="2:21" s="7" customFormat="1" ht="19.9" customHeight="1">
      <c r="B93" s="139"/>
      <c r="C93" s="140"/>
      <c r="D93" s="109" t="s">
        <v>244</v>
      </c>
      <c r="E93" s="140"/>
      <c r="F93" s="140"/>
      <c r="G93" s="140"/>
      <c r="H93" s="140"/>
      <c r="I93" s="140"/>
      <c r="J93" s="140"/>
      <c r="K93" s="140"/>
      <c r="L93" s="140"/>
      <c r="M93" s="140"/>
      <c r="N93" s="221">
        <f>N278</f>
        <v>0</v>
      </c>
      <c r="O93" s="287"/>
      <c r="P93" s="287"/>
      <c r="Q93" s="287"/>
      <c r="R93" s="141"/>
      <c r="T93" s="142"/>
      <c r="U93" s="142"/>
    </row>
    <row r="94" spans="2:21" s="7" customFormat="1" ht="19.9" customHeight="1">
      <c r="B94" s="139"/>
      <c r="C94" s="140"/>
      <c r="D94" s="109" t="s">
        <v>245</v>
      </c>
      <c r="E94" s="140"/>
      <c r="F94" s="140"/>
      <c r="G94" s="140"/>
      <c r="H94" s="140"/>
      <c r="I94" s="140"/>
      <c r="J94" s="140"/>
      <c r="K94" s="140"/>
      <c r="L94" s="140"/>
      <c r="M94" s="140"/>
      <c r="N94" s="221">
        <f>N318</f>
        <v>0</v>
      </c>
      <c r="O94" s="287"/>
      <c r="P94" s="287"/>
      <c r="Q94" s="287"/>
      <c r="R94" s="141"/>
      <c r="T94" s="142"/>
      <c r="U94" s="142"/>
    </row>
    <row r="95" spans="2:21" s="7" customFormat="1" ht="19.9" customHeight="1">
      <c r="B95" s="139"/>
      <c r="C95" s="140"/>
      <c r="D95" s="109" t="s">
        <v>246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21">
        <f>N320</f>
        <v>0</v>
      </c>
      <c r="O95" s="287"/>
      <c r="P95" s="287"/>
      <c r="Q95" s="287"/>
      <c r="R95" s="141"/>
      <c r="T95" s="142"/>
      <c r="U95" s="142"/>
    </row>
    <row r="96" spans="2:21" s="7" customFormat="1" ht="19.9" customHeight="1">
      <c r="B96" s="139"/>
      <c r="C96" s="140"/>
      <c r="D96" s="109" t="s">
        <v>247</v>
      </c>
      <c r="E96" s="140"/>
      <c r="F96" s="140"/>
      <c r="G96" s="140"/>
      <c r="H96" s="140"/>
      <c r="I96" s="140"/>
      <c r="J96" s="140"/>
      <c r="K96" s="140"/>
      <c r="L96" s="140"/>
      <c r="M96" s="140"/>
      <c r="N96" s="221">
        <f>N462</f>
        <v>0</v>
      </c>
      <c r="O96" s="287"/>
      <c r="P96" s="287"/>
      <c r="Q96" s="287"/>
      <c r="R96" s="141"/>
      <c r="T96" s="142"/>
      <c r="U96" s="142"/>
    </row>
    <row r="97" spans="2:21" s="7" customFormat="1" ht="19.9" customHeight="1">
      <c r="B97" s="139"/>
      <c r="C97" s="140"/>
      <c r="D97" s="109" t="s">
        <v>152</v>
      </c>
      <c r="E97" s="140"/>
      <c r="F97" s="140"/>
      <c r="G97" s="140"/>
      <c r="H97" s="140"/>
      <c r="I97" s="140"/>
      <c r="J97" s="140"/>
      <c r="K97" s="140"/>
      <c r="L97" s="140"/>
      <c r="M97" s="140"/>
      <c r="N97" s="221">
        <f>N465</f>
        <v>0</v>
      </c>
      <c r="O97" s="287"/>
      <c r="P97" s="287"/>
      <c r="Q97" s="287"/>
      <c r="R97" s="141"/>
      <c r="T97" s="142"/>
      <c r="U97" s="142"/>
    </row>
    <row r="98" spans="2:21" s="7" customFormat="1" ht="14.85" customHeight="1">
      <c r="B98" s="139"/>
      <c r="C98" s="140"/>
      <c r="D98" s="109" t="s">
        <v>248</v>
      </c>
      <c r="E98" s="140"/>
      <c r="F98" s="140"/>
      <c r="G98" s="140"/>
      <c r="H98" s="140"/>
      <c r="I98" s="140"/>
      <c r="J98" s="140"/>
      <c r="K98" s="140"/>
      <c r="L98" s="140"/>
      <c r="M98" s="140"/>
      <c r="N98" s="221">
        <f>N861</f>
        <v>0</v>
      </c>
      <c r="O98" s="287"/>
      <c r="P98" s="287"/>
      <c r="Q98" s="287"/>
      <c r="R98" s="141"/>
      <c r="T98" s="142"/>
      <c r="U98" s="142"/>
    </row>
    <row r="99" spans="2:21" s="6" customFormat="1" ht="24.95" customHeight="1">
      <c r="B99" s="134"/>
      <c r="C99" s="135"/>
      <c r="D99" s="136" t="s">
        <v>249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63">
        <f>N863</f>
        <v>0</v>
      </c>
      <c r="O99" s="286"/>
      <c r="P99" s="286"/>
      <c r="Q99" s="286"/>
      <c r="R99" s="137"/>
      <c r="T99" s="138"/>
      <c r="U99" s="138"/>
    </row>
    <row r="100" spans="2:21" s="7" customFormat="1" ht="19.9" customHeight="1">
      <c r="B100" s="139"/>
      <c r="C100" s="140"/>
      <c r="D100" s="109" t="s">
        <v>250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221">
        <f>N864</f>
        <v>0</v>
      </c>
      <c r="O100" s="287"/>
      <c r="P100" s="287"/>
      <c r="Q100" s="287"/>
      <c r="R100" s="141"/>
      <c r="T100" s="142"/>
      <c r="U100" s="142"/>
    </row>
    <row r="101" spans="2:21" s="7" customFormat="1" ht="19.9" customHeight="1">
      <c r="B101" s="139"/>
      <c r="C101" s="140"/>
      <c r="D101" s="109" t="s">
        <v>251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221">
        <f>N890</f>
        <v>0</v>
      </c>
      <c r="O101" s="287"/>
      <c r="P101" s="287"/>
      <c r="Q101" s="287"/>
      <c r="R101" s="141"/>
      <c r="T101" s="142"/>
      <c r="U101" s="142"/>
    </row>
    <row r="102" spans="2:21" s="7" customFormat="1" ht="19.9" customHeight="1">
      <c r="B102" s="139"/>
      <c r="C102" s="140"/>
      <c r="D102" s="109" t="s">
        <v>252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221">
        <f>N912</f>
        <v>0</v>
      </c>
      <c r="O102" s="287"/>
      <c r="P102" s="287"/>
      <c r="Q102" s="287"/>
      <c r="R102" s="141"/>
      <c r="T102" s="142"/>
      <c r="U102" s="142"/>
    </row>
    <row r="103" spans="2:21" s="7" customFormat="1" ht="19.9" customHeight="1">
      <c r="B103" s="139"/>
      <c r="C103" s="140"/>
      <c r="D103" s="109" t="s">
        <v>253</v>
      </c>
      <c r="E103" s="140"/>
      <c r="F103" s="140"/>
      <c r="G103" s="140"/>
      <c r="H103" s="140"/>
      <c r="I103" s="140"/>
      <c r="J103" s="140"/>
      <c r="K103" s="140"/>
      <c r="L103" s="140"/>
      <c r="M103" s="140"/>
      <c r="N103" s="221">
        <f>N1006</f>
        <v>0</v>
      </c>
      <c r="O103" s="287"/>
      <c r="P103" s="287"/>
      <c r="Q103" s="287"/>
      <c r="R103" s="141"/>
      <c r="T103" s="142"/>
      <c r="U103" s="142"/>
    </row>
    <row r="104" spans="2:21" s="7" customFormat="1" ht="19.9" customHeight="1">
      <c r="B104" s="139"/>
      <c r="C104" s="140"/>
      <c r="D104" s="109" t="s">
        <v>254</v>
      </c>
      <c r="E104" s="140"/>
      <c r="F104" s="140"/>
      <c r="G104" s="140"/>
      <c r="H104" s="140"/>
      <c r="I104" s="140"/>
      <c r="J104" s="140"/>
      <c r="K104" s="140"/>
      <c r="L104" s="140"/>
      <c r="M104" s="140"/>
      <c r="N104" s="221">
        <f>N1067</f>
        <v>0</v>
      </c>
      <c r="O104" s="287"/>
      <c r="P104" s="287"/>
      <c r="Q104" s="287"/>
      <c r="R104" s="141"/>
      <c r="T104" s="142"/>
      <c r="U104" s="142"/>
    </row>
    <row r="105" spans="2:21" s="7" customFormat="1" ht="19.9" customHeight="1">
      <c r="B105" s="139"/>
      <c r="C105" s="140"/>
      <c r="D105" s="109" t="s">
        <v>255</v>
      </c>
      <c r="E105" s="140"/>
      <c r="F105" s="140"/>
      <c r="G105" s="140"/>
      <c r="H105" s="140"/>
      <c r="I105" s="140"/>
      <c r="J105" s="140"/>
      <c r="K105" s="140"/>
      <c r="L105" s="140"/>
      <c r="M105" s="140"/>
      <c r="N105" s="221">
        <f>N1156</f>
        <v>0</v>
      </c>
      <c r="O105" s="287"/>
      <c r="P105" s="287"/>
      <c r="Q105" s="287"/>
      <c r="R105" s="141"/>
      <c r="T105" s="142"/>
      <c r="U105" s="142"/>
    </row>
    <row r="106" spans="2:21" s="7" customFormat="1" ht="19.9" customHeight="1">
      <c r="B106" s="139"/>
      <c r="C106" s="140"/>
      <c r="D106" s="109" t="s">
        <v>256</v>
      </c>
      <c r="E106" s="140"/>
      <c r="F106" s="140"/>
      <c r="G106" s="140"/>
      <c r="H106" s="140"/>
      <c r="I106" s="140"/>
      <c r="J106" s="140"/>
      <c r="K106" s="140"/>
      <c r="L106" s="140"/>
      <c r="M106" s="140"/>
      <c r="N106" s="221">
        <f>N1184</f>
        <v>0</v>
      </c>
      <c r="O106" s="287"/>
      <c r="P106" s="287"/>
      <c r="Q106" s="287"/>
      <c r="R106" s="141"/>
      <c r="T106" s="142"/>
      <c r="U106" s="142"/>
    </row>
    <row r="107" spans="2:21" s="7" customFormat="1" ht="19.9" customHeight="1">
      <c r="B107" s="139"/>
      <c r="C107" s="140"/>
      <c r="D107" s="109" t="s">
        <v>257</v>
      </c>
      <c r="E107" s="140"/>
      <c r="F107" s="140"/>
      <c r="G107" s="140"/>
      <c r="H107" s="140"/>
      <c r="I107" s="140"/>
      <c r="J107" s="140"/>
      <c r="K107" s="140"/>
      <c r="L107" s="140"/>
      <c r="M107" s="140"/>
      <c r="N107" s="221">
        <f>N1301</f>
        <v>0</v>
      </c>
      <c r="O107" s="287"/>
      <c r="P107" s="287"/>
      <c r="Q107" s="287"/>
      <c r="R107" s="141"/>
      <c r="T107" s="142"/>
      <c r="U107" s="142"/>
    </row>
    <row r="108" spans="2:21" s="7" customFormat="1" ht="19.9" customHeight="1">
      <c r="B108" s="139"/>
      <c r="C108" s="140"/>
      <c r="D108" s="109" t="s">
        <v>258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221">
        <f>N1330</f>
        <v>0</v>
      </c>
      <c r="O108" s="287"/>
      <c r="P108" s="287"/>
      <c r="Q108" s="287"/>
      <c r="R108" s="141"/>
      <c r="T108" s="142"/>
      <c r="U108" s="142"/>
    </row>
    <row r="109" spans="2:21" s="7" customFormat="1" ht="19.9" customHeight="1">
      <c r="B109" s="139"/>
      <c r="C109" s="140"/>
      <c r="D109" s="109" t="s">
        <v>259</v>
      </c>
      <c r="E109" s="140"/>
      <c r="F109" s="140"/>
      <c r="G109" s="140"/>
      <c r="H109" s="140"/>
      <c r="I109" s="140"/>
      <c r="J109" s="140"/>
      <c r="K109" s="140"/>
      <c r="L109" s="140"/>
      <c r="M109" s="140"/>
      <c r="N109" s="221">
        <f>N1401</f>
        <v>0</v>
      </c>
      <c r="O109" s="287"/>
      <c r="P109" s="287"/>
      <c r="Q109" s="287"/>
      <c r="R109" s="141"/>
      <c r="T109" s="142"/>
      <c r="U109" s="142"/>
    </row>
    <row r="110" spans="2:21" s="7" customFormat="1" ht="19.9" customHeight="1">
      <c r="B110" s="139"/>
      <c r="C110" s="140"/>
      <c r="D110" s="109" t="s">
        <v>260</v>
      </c>
      <c r="E110" s="140"/>
      <c r="F110" s="140"/>
      <c r="G110" s="140"/>
      <c r="H110" s="140"/>
      <c r="I110" s="140"/>
      <c r="J110" s="140"/>
      <c r="K110" s="140"/>
      <c r="L110" s="140"/>
      <c r="M110" s="140"/>
      <c r="N110" s="221">
        <f>N1405</f>
        <v>0</v>
      </c>
      <c r="O110" s="287"/>
      <c r="P110" s="287"/>
      <c r="Q110" s="287"/>
      <c r="R110" s="141"/>
      <c r="T110" s="142"/>
      <c r="U110" s="142"/>
    </row>
    <row r="111" spans="2:21" s="7" customFormat="1" ht="19.9" customHeight="1">
      <c r="B111" s="139"/>
      <c r="C111" s="140"/>
      <c r="D111" s="109" t="s">
        <v>261</v>
      </c>
      <c r="E111" s="140"/>
      <c r="F111" s="140"/>
      <c r="G111" s="140"/>
      <c r="H111" s="140"/>
      <c r="I111" s="140"/>
      <c r="J111" s="140"/>
      <c r="K111" s="140"/>
      <c r="L111" s="140"/>
      <c r="M111" s="140"/>
      <c r="N111" s="221">
        <f>N1427</f>
        <v>0</v>
      </c>
      <c r="O111" s="287"/>
      <c r="P111" s="287"/>
      <c r="Q111" s="287"/>
      <c r="R111" s="141"/>
      <c r="T111" s="142"/>
      <c r="U111" s="142"/>
    </row>
    <row r="112" spans="2:21" s="7" customFormat="1" ht="19.9" customHeight="1">
      <c r="B112" s="139"/>
      <c r="C112" s="140"/>
      <c r="D112" s="109" t="s">
        <v>262</v>
      </c>
      <c r="E112" s="140"/>
      <c r="F112" s="140"/>
      <c r="G112" s="140"/>
      <c r="H112" s="140"/>
      <c r="I112" s="140"/>
      <c r="J112" s="140"/>
      <c r="K112" s="140"/>
      <c r="L112" s="140"/>
      <c r="M112" s="140"/>
      <c r="N112" s="221">
        <f>N1503</f>
        <v>0</v>
      </c>
      <c r="O112" s="287"/>
      <c r="P112" s="287"/>
      <c r="Q112" s="287"/>
      <c r="R112" s="141"/>
      <c r="T112" s="142"/>
      <c r="U112" s="142"/>
    </row>
    <row r="113" spans="2:21" s="7" customFormat="1" ht="19.9" customHeight="1">
      <c r="B113" s="139"/>
      <c r="C113" s="140"/>
      <c r="D113" s="109" t="s">
        <v>263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221">
        <f>N1533</f>
        <v>0</v>
      </c>
      <c r="O113" s="287"/>
      <c r="P113" s="287"/>
      <c r="Q113" s="287"/>
      <c r="R113" s="141"/>
      <c r="T113" s="142"/>
      <c r="U113" s="142"/>
    </row>
    <row r="114" spans="2:21" s="7" customFormat="1" ht="19.9" customHeight="1">
      <c r="B114" s="139"/>
      <c r="C114" s="140"/>
      <c r="D114" s="109" t="s">
        <v>264</v>
      </c>
      <c r="E114" s="140"/>
      <c r="F114" s="140"/>
      <c r="G114" s="140"/>
      <c r="H114" s="140"/>
      <c r="I114" s="140"/>
      <c r="J114" s="140"/>
      <c r="K114" s="140"/>
      <c r="L114" s="140"/>
      <c r="M114" s="140"/>
      <c r="N114" s="221">
        <f>N1540</f>
        <v>0</v>
      </c>
      <c r="O114" s="287"/>
      <c r="P114" s="287"/>
      <c r="Q114" s="287"/>
      <c r="R114" s="141"/>
      <c r="T114" s="142"/>
      <c r="U114" s="142"/>
    </row>
    <row r="115" spans="2:21" s="7" customFormat="1" ht="19.9" customHeight="1">
      <c r="B115" s="139"/>
      <c r="C115" s="140"/>
      <c r="D115" s="109" t="s">
        <v>265</v>
      </c>
      <c r="E115" s="140"/>
      <c r="F115" s="140"/>
      <c r="G115" s="140"/>
      <c r="H115" s="140"/>
      <c r="I115" s="140"/>
      <c r="J115" s="140"/>
      <c r="K115" s="140"/>
      <c r="L115" s="140"/>
      <c r="M115" s="140"/>
      <c r="N115" s="221">
        <f>N1549</f>
        <v>0</v>
      </c>
      <c r="O115" s="287"/>
      <c r="P115" s="287"/>
      <c r="Q115" s="287"/>
      <c r="R115" s="141"/>
      <c r="T115" s="142"/>
      <c r="U115" s="142"/>
    </row>
    <row r="116" spans="2:21" s="6" customFormat="1" ht="24.95" customHeight="1">
      <c r="B116" s="134"/>
      <c r="C116" s="135"/>
      <c r="D116" s="136" t="s">
        <v>266</v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263">
        <f>N1556</f>
        <v>0</v>
      </c>
      <c r="O116" s="286"/>
      <c r="P116" s="286"/>
      <c r="Q116" s="286"/>
      <c r="R116" s="137"/>
      <c r="T116" s="138"/>
      <c r="U116" s="138"/>
    </row>
    <row r="117" spans="2:21" s="1" customFormat="1" ht="21.7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  <c r="T117" s="132"/>
      <c r="U117" s="132"/>
    </row>
    <row r="118" spans="2:21" s="1" customFormat="1" ht="29.25" customHeight="1">
      <c r="B118" s="38"/>
      <c r="C118" s="133" t="s">
        <v>153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88">
        <f>ROUND(N119+N120+N121+N122+N123+N124,2)</f>
        <v>0</v>
      </c>
      <c r="O118" s="289"/>
      <c r="P118" s="289"/>
      <c r="Q118" s="289"/>
      <c r="R118" s="40"/>
      <c r="T118" s="143"/>
      <c r="U118" s="144" t="s">
        <v>44</v>
      </c>
    </row>
    <row r="119" spans="2:65" s="1" customFormat="1" ht="18" customHeight="1" hidden="1">
      <c r="B119" s="38"/>
      <c r="C119" s="39"/>
      <c r="D119" s="218" t="s">
        <v>154</v>
      </c>
      <c r="E119" s="219"/>
      <c r="F119" s="219"/>
      <c r="G119" s="219"/>
      <c r="H119" s="219"/>
      <c r="I119" s="39"/>
      <c r="J119" s="39"/>
      <c r="K119" s="39"/>
      <c r="L119" s="39"/>
      <c r="M119" s="39"/>
      <c r="N119" s="220">
        <f>ROUND(N88*T119,2)</f>
        <v>0</v>
      </c>
      <c r="O119" s="221"/>
      <c r="P119" s="221"/>
      <c r="Q119" s="221"/>
      <c r="R119" s="40"/>
      <c r="S119" s="145"/>
      <c r="T119" s="146"/>
      <c r="U119" s="147" t="s">
        <v>45</v>
      </c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9" t="s">
        <v>155</v>
      </c>
      <c r="AZ119" s="148"/>
      <c r="BA119" s="148"/>
      <c r="BB119" s="148"/>
      <c r="BC119" s="148"/>
      <c r="BD119" s="148"/>
      <c r="BE119" s="150">
        <f aca="true" t="shared" si="0" ref="BE119:BE124">IF(U119="základní",N119,0)</f>
        <v>0</v>
      </c>
      <c r="BF119" s="150">
        <f aca="true" t="shared" si="1" ref="BF119:BF124">IF(U119="snížená",N119,0)</f>
        <v>0</v>
      </c>
      <c r="BG119" s="150">
        <f aca="true" t="shared" si="2" ref="BG119:BG124">IF(U119="zákl. přenesená",N119,0)</f>
        <v>0</v>
      </c>
      <c r="BH119" s="150">
        <f aca="true" t="shared" si="3" ref="BH119:BH124">IF(U119="sníž. přenesená",N119,0)</f>
        <v>0</v>
      </c>
      <c r="BI119" s="150">
        <f aca="true" t="shared" si="4" ref="BI119:BI124">IF(U119="nulová",N119,0)</f>
        <v>0</v>
      </c>
      <c r="BJ119" s="149" t="s">
        <v>88</v>
      </c>
      <c r="BK119" s="148"/>
      <c r="BL119" s="148"/>
      <c r="BM119" s="148"/>
    </row>
    <row r="120" spans="2:65" s="1" customFormat="1" ht="18" customHeight="1" hidden="1">
      <c r="B120" s="38"/>
      <c r="C120" s="39"/>
      <c r="D120" s="218" t="s">
        <v>156</v>
      </c>
      <c r="E120" s="219"/>
      <c r="F120" s="219"/>
      <c r="G120" s="219"/>
      <c r="H120" s="219"/>
      <c r="I120" s="39"/>
      <c r="J120" s="39"/>
      <c r="K120" s="39"/>
      <c r="L120" s="39"/>
      <c r="M120" s="39"/>
      <c r="N120" s="220">
        <f>ROUND(N88*T120,2)</f>
        <v>0</v>
      </c>
      <c r="O120" s="221"/>
      <c r="P120" s="221"/>
      <c r="Q120" s="221"/>
      <c r="R120" s="40"/>
      <c r="S120" s="145"/>
      <c r="T120" s="146"/>
      <c r="U120" s="147" t="s">
        <v>45</v>
      </c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9" t="s">
        <v>155</v>
      </c>
      <c r="AZ120" s="148"/>
      <c r="BA120" s="148"/>
      <c r="BB120" s="148"/>
      <c r="BC120" s="148"/>
      <c r="BD120" s="148"/>
      <c r="BE120" s="150">
        <f t="shared" si="0"/>
        <v>0</v>
      </c>
      <c r="BF120" s="150">
        <f t="shared" si="1"/>
        <v>0</v>
      </c>
      <c r="BG120" s="150">
        <f t="shared" si="2"/>
        <v>0</v>
      </c>
      <c r="BH120" s="150">
        <f t="shared" si="3"/>
        <v>0</v>
      </c>
      <c r="BI120" s="150">
        <f t="shared" si="4"/>
        <v>0</v>
      </c>
      <c r="BJ120" s="149" t="s">
        <v>88</v>
      </c>
      <c r="BK120" s="148"/>
      <c r="BL120" s="148"/>
      <c r="BM120" s="148"/>
    </row>
    <row r="121" spans="2:65" s="1" customFormat="1" ht="18" customHeight="1" hidden="1">
      <c r="B121" s="38"/>
      <c r="C121" s="39"/>
      <c r="D121" s="218" t="s">
        <v>157</v>
      </c>
      <c r="E121" s="219"/>
      <c r="F121" s="219"/>
      <c r="G121" s="219"/>
      <c r="H121" s="219"/>
      <c r="I121" s="39"/>
      <c r="J121" s="39"/>
      <c r="K121" s="39"/>
      <c r="L121" s="39"/>
      <c r="M121" s="39"/>
      <c r="N121" s="220">
        <f>ROUND(N88*T121,2)</f>
        <v>0</v>
      </c>
      <c r="O121" s="221"/>
      <c r="P121" s="221"/>
      <c r="Q121" s="221"/>
      <c r="R121" s="40"/>
      <c r="S121" s="145"/>
      <c r="T121" s="146"/>
      <c r="U121" s="147" t="s">
        <v>45</v>
      </c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9" t="s">
        <v>155</v>
      </c>
      <c r="AZ121" s="148"/>
      <c r="BA121" s="148"/>
      <c r="BB121" s="148"/>
      <c r="BC121" s="148"/>
      <c r="BD121" s="148"/>
      <c r="BE121" s="150">
        <f t="shared" si="0"/>
        <v>0</v>
      </c>
      <c r="BF121" s="150">
        <f t="shared" si="1"/>
        <v>0</v>
      </c>
      <c r="BG121" s="150">
        <f t="shared" si="2"/>
        <v>0</v>
      </c>
      <c r="BH121" s="150">
        <f t="shared" si="3"/>
        <v>0</v>
      </c>
      <c r="BI121" s="150">
        <f t="shared" si="4"/>
        <v>0</v>
      </c>
      <c r="BJ121" s="149" t="s">
        <v>88</v>
      </c>
      <c r="BK121" s="148"/>
      <c r="BL121" s="148"/>
      <c r="BM121" s="148"/>
    </row>
    <row r="122" spans="2:65" s="1" customFormat="1" ht="18" customHeight="1" hidden="1">
      <c r="B122" s="38"/>
      <c r="C122" s="39"/>
      <c r="D122" s="218" t="s">
        <v>158</v>
      </c>
      <c r="E122" s="219"/>
      <c r="F122" s="219"/>
      <c r="G122" s="219"/>
      <c r="H122" s="219"/>
      <c r="I122" s="39"/>
      <c r="J122" s="39"/>
      <c r="K122" s="39"/>
      <c r="L122" s="39"/>
      <c r="M122" s="39"/>
      <c r="N122" s="220">
        <f>ROUND(N88*T122,2)</f>
        <v>0</v>
      </c>
      <c r="O122" s="221"/>
      <c r="P122" s="221"/>
      <c r="Q122" s="221"/>
      <c r="R122" s="40"/>
      <c r="S122" s="145"/>
      <c r="T122" s="146"/>
      <c r="U122" s="147" t="s">
        <v>45</v>
      </c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9" t="s">
        <v>155</v>
      </c>
      <c r="AZ122" s="148"/>
      <c r="BA122" s="148"/>
      <c r="BB122" s="148"/>
      <c r="BC122" s="148"/>
      <c r="BD122" s="148"/>
      <c r="BE122" s="150">
        <f t="shared" si="0"/>
        <v>0</v>
      </c>
      <c r="BF122" s="150">
        <f t="shared" si="1"/>
        <v>0</v>
      </c>
      <c r="BG122" s="150">
        <f t="shared" si="2"/>
        <v>0</v>
      </c>
      <c r="BH122" s="150">
        <f t="shared" si="3"/>
        <v>0</v>
      </c>
      <c r="BI122" s="150">
        <f t="shared" si="4"/>
        <v>0</v>
      </c>
      <c r="BJ122" s="149" t="s">
        <v>88</v>
      </c>
      <c r="BK122" s="148"/>
      <c r="BL122" s="148"/>
      <c r="BM122" s="148"/>
    </row>
    <row r="123" spans="2:65" s="1" customFormat="1" ht="18" customHeight="1" hidden="1">
      <c r="B123" s="38"/>
      <c r="C123" s="39"/>
      <c r="D123" s="218" t="s">
        <v>159</v>
      </c>
      <c r="E123" s="219"/>
      <c r="F123" s="219"/>
      <c r="G123" s="219"/>
      <c r="H123" s="219"/>
      <c r="I123" s="39"/>
      <c r="J123" s="39"/>
      <c r="K123" s="39"/>
      <c r="L123" s="39"/>
      <c r="M123" s="39"/>
      <c r="N123" s="220">
        <f>ROUND(N88*T123,2)</f>
        <v>0</v>
      </c>
      <c r="O123" s="221"/>
      <c r="P123" s="221"/>
      <c r="Q123" s="221"/>
      <c r="R123" s="40"/>
      <c r="S123" s="145"/>
      <c r="T123" s="146"/>
      <c r="U123" s="147" t="s">
        <v>45</v>
      </c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9" t="s">
        <v>155</v>
      </c>
      <c r="AZ123" s="148"/>
      <c r="BA123" s="148"/>
      <c r="BB123" s="148"/>
      <c r="BC123" s="148"/>
      <c r="BD123" s="148"/>
      <c r="BE123" s="150">
        <f t="shared" si="0"/>
        <v>0</v>
      </c>
      <c r="BF123" s="150">
        <f t="shared" si="1"/>
        <v>0</v>
      </c>
      <c r="BG123" s="150">
        <f t="shared" si="2"/>
        <v>0</v>
      </c>
      <c r="BH123" s="150">
        <f t="shared" si="3"/>
        <v>0</v>
      </c>
      <c r="BI123" s="150">
        <f t="shared" si="4"/>
        <v>0</v>
      </c>
      <c r="BJ123" s="149" t="s">
        <v>88</v>
      </c>
      <c r="BK123" s="148"/>
      <c r="BL123" s="148"/>
      <c r="BM123" s="148"/>
    </row>
    <row r="124" spans="2:65" s="1" customFormat="1" ht="18" customHeight="1" hidden="1">
      <c r="B124" s="38"/>
      <c r="C124" s="39"/>
      <c r="D124" s="109" t="s">
        <v>160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220">
        <f>ROUND(N88*T124,2)</f>
        <v>0</v>
      </c>
      <c r="O124" s="221"/>
      <c r="P124" s="221"/>
      <c r="Q124" s="221"/>
      <c r="R124" s="40"/>
      <c r="S124" s="145"/>
      <c r="T124" s="151"/>
      <c r="U124" s="152" t="s">
        <v>45</v>
      </c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9" t="s">
        <v>161</v>
      </c>
      <c r="AZ124" s="148"/>
      <c r="BA124" s="148"/>
      <c r="BB124" s="148"/>
      <c r="BC124" s="148"/>
      <c r="BD124" s="148"/>
      <c r="BE124" s="150">
        <f t="shared" si="0"/>
        <v>0</v>
      </c>
      <c r="BF124" s="150">
        <f t="shared" si="1"/>
        <v>0</v>
      </c>
      <c r="BG124" s="150">
        <f t="shared" si="2"/>
        <v>0</v>
      </c>
      <c r="BH124" s="150">
        <f t="shared" si="3"/>
        <v>0</v>
      </c>
      <c r="BI124" s="150">
        <f t="shared" si="4"/>
        <v>0</v>
      </c>
      <c r="BJ124" s="149" t="s">
        <v>88</v>
      </c>
      <c r="BK124" s="148"/>
      <c r="BL124" s="148"/>
      <c r="BM124" s="148"/>
    </row>
    <row r="125" spans="2:21" s="1" customFormat="1" ht="13.5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  <c r="T125" s="132"/>
      <c r="U125" s="132"/>
    </row>
    <row r="126" spans="2:21" s="1" customFormat="1" ht="29.25" customHeight="1">
      <c r="B126" s="38"/>
      <c r="C126" s="120" t="s">
        <v>134</v>
      </c>
      <c r="D126" s="121"/>
      <c r="E126" s="121"/>
      <c r="F126" s="121"/>
      <c r="G126" s="121"/>
      <c r="H126" s="121"/>
      <c r="I126" s="121"/>
      <c r="J126" s="121"/>
      <c r="K126" s="121"/>
      <c r="L126" s="215">
        <f>ROUND(SUM(N88+N118),2)</f>
        <v>0</v>
      </c>
      <c r="M126" s="215"/>
      <c r="N126" s="215"/>
      <c r="O126" s="215"/>
      <c r="P126" s="215"/>
      <c r="Q126" s="215"/>
      <c r="R126" s="40"/>
      <c r="T126" s="132"/>
      <c r="U126" s="132"/>
    </row>
    <row r="127" spans="2:21" s="1" customFormat="1" ht="6.95" customHeight="1"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T127" s="132"/>
      <c r="U127" s="132"/>
    </row>
    <row r="131" spans="2:18" s="1" customFormat="1" ht="6.95" customHeight="1"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7"/>
    </row>
    <row r="132" spans="2:18" s="1" customFormat="1" ht="36.95" customHeight="1">
      <c r="B132" s="38"/>
      <c r="C132" s="238" t="s">
        <v>162</v>
      </c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40"/>
    </row>
    <row r="133" spans="2:18" s="1" customFormat="1" ht="6.95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</row>
    <row r="134" spans="2:18" s="1" customFormat="1" ht="30" customHeight="1">
      <c r="B134" s="38"/>
      <c r="C134" s="33" t="s">
        <v>19</v>
      </c>
      <c r="D134" s="39"/>
      <c r="E134" s="39"/>
      <c r="F134" s="284" t="str">
        <f>F6</f>
        <v>Stavební úpravy Radnice Šluknov bez imobil</v>
      </c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39"/>
      <c r="R134" s="40"/>
    </row>
    <row r="135" spans="2:18" s="1" customFormat="1" ht="36.95" customHeight="1">
      <c r="B135" s="38"/>
      <c r="C135" s="72" t="s">
        <v>142</v>
      </c>
      <c r="D135" s="39"/>
      <c r="E135" s="39"/>
      <c r="F135" s="240" t="str">
        <f>F7</f>
        <v xml:space="preserve">161013.2 - Stavební úpravy </v>
      </c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39"/>
      <c r="R135" s="40"/>
    </row>
    <row r="136" spans="2:18" s="1" customFormat="1" ht="6.95" customHeight="1"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spans="2:18" s="1" customFormat="1" ht="18" customHeight="1">
      <c r="B137" s="38"/>
      <c r="C137" s="33" t="s">
        <v>24</v>
      </c>
      <c r="D137" s="39"/>
      <c r="E137" s="39"/>
      <c r="F137" s="31" t="str">
        <f>F9</f>
        <v>Šluknov</v>
      </c>
      <c r="G137" s="39"/>
      <c r="H137" s="39"/>
      <c r="I137" s="39"/>
      <c r="J137" s="39"/>
      <c r="K137" s="33" t="s">
        <v>26</v>
      </c>
      <c r="L137" s="39"/>
      <c r="M137" s="279" t="str">
        <f>IF(O9="","",O9)</f>
        <v>10. 12. 2014</v>
      </c>
      <c r="N137" s="279"/>
      <c r="O137" s="279"/>
      <c r="P137" s="279"/>
      <c r="Q137" s="39"/>
      <c r="R137" s="40"/>
    </row>
    <row r="138" spans="2:18" s="1" customFormat="1" ht="6.95" customHeight="1"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spans="2:18" s="1" customFormat="1" ht="15">
      <c r="B139" s="38"/>
      <c r="C139" s="33" t="s">
        <v>28</v>
      </c>
      <c r="D139" s="39"/>
      <c r="E139" s="39"/>
      <c r="F139" s="31" t="str">
        <f>E12</f>
        <v>Město Šluknov</v>
      </c>
      <c r="G139" s="39"/>
      <c r="H139" s="39"/>
      <c r="I139" s="39"/>
      <c r="J139" s="39"/>
      <c r="K139" s="33" t="s">
        <v>35</v>
      </c>
      <c r="L139" s="39"/>
      <c r="M139" s="253" t="str">
        <f>E18</f>
        <v>Multitechnik Divize II, s.r.o.</v>
      </c>
      <c r="N139" s="253"/>
      <c r="O139" s="253"/>
      <c r="P139" s="253"/>
      <c r="Q139" s="253"/>
      <c r="R139" s="40"/>
    </row>
    <row r="140" spans="2:18" s="1" customFormat="1" ht="14.45" customHeight="1">
      <c r="B140" s="38"/>
      <c r="C140" s="33" t="s">
        <v>33</v>
      </c>
      <c r="D140" s="39"/>
      <c r="E140" s="39"/>
      <c r="F140" s="31" t="str">
        <f>IF(E15="","",E15)</f>
        <v>Vyplň údaj</v>
      </c>
      <c r="G140" s="39"/>
      <c r="H140" s="39"/>
      <c r="I140" s="39"/>
      <c r="J140" s="39"/>
      <c r="K140" s="33" t="s">
        <v>38</v>
      </c>
      <c r="L140" s="39"/>
      <c r="M140" s="253" t="str">
        <f>E21</f>
        <v>Ing. Kulík Milan</v>
      </c>
      <c r="N140" s="253"/>
      <c r="O140" s="253"/>
      <c r="P140" s="253"/>
      <c r="Q140" s="253"/>
      <c r="R140" s="40"/>
    </row>
    <row r="141" spans="2:18" s="1" customFormat="1" ht="10.35" customHeight="1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40"/>
    </row>
    <row r="142" spans="2:27" s="8" customFormat="1" ht="29.25" customHeight="1">
      <c r="B142" s="153"/>
      <c r="C142" s="154" t="s">
        <v>163</v>
      </c>
      <c r="D142" s="155" t="s">
        <v>164</v>
      </c>
      <c r="E142" s="155" t="s">
        <v>62</v>
      </c>
      <c r="F142" s="280" t="s">
        <v>165</v>
      </c>
      <c r="G142" s="280"/>
      <c r="H142" s="280"/>
      <c r="I142" s="280"/>
      <c r="J142" s="155" t="s">
        <v>166</v>
      </c>
      <c r="K142" s="155" t="s">
        <v>167</v>
      </c>
      <c r="L142" s="281" t="s">
        <v>168</v>
      </c>
      <c r="M142" s="281"/>
      <c r="N142" s="280" t="s">
        <v>147</v>
      </c>
      <c r="O142" s="280"/>
      <c r="P142" s="280"/>
      <c r="Q142" s="282"/>
      <c r="R142" s="156"/>
      <c r="T142" s="83" t="s">
        <v>169</v>
      </c>
      <c r="U142" s="84" t="s">
        <v>44</v>
      </c>
      <c r="V142" s="84" t="s">
        <v>170</v>
      </c>
      <c r="W142" s="84" t="s">
        <v>171</v>
      </c>
      <c r="X142" s="84" t="s">
        <v>172</v>
      </c>
      <c r="Y142" s="84" t="s">
        <v>173</v>
      </c>
      <c r="Z142" s="84" t="s">
        <v>174</v>
      </c>
      <c r="AA142" s="85" t="s">
        <v>175</v>
      </c>
    </row>
    <row r="143" spans="2:63" s="1" customFormat="1" ht="29.25" customHeight="1">
      <c r="B143" s="38"/>
      <c r="C143" s="87" t="s">
        <v>144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273">
        <f>BK143</f>
        <v>0</v>
      </c>
      <c r="O143" s="274"/>
      <c r="P143" s="274"/>
      <c r="Q143" s="274"/>
      <c r="R143" s="40"/>
      <c r="T143" s="86"/>
      <c r="U143" s="54"/>
      <c r="V143" s="54"/>
      <c r="W143" s="157">
        <f>W144+W863+W1556+W1562</f>
        <v>0</v>
      </c>
      <c r="X143" s="54"/>
      <c r="Y143" s="157">
        <f>Y144+Y863+Y1556+Y1562</f>
        <v>727.22582314</v>
      </c>
      <c r="Z143" s="54"/>
      <c r="AA143" s="158">
        <f>AA144+AA863+AA1556+AA1562</f>
        <v>444.60375680000004</v>
      </c>
      <c r="AT143" s="21" t="s">
        <v>79</v>
      </c>
      <c r="AU143" s="21" t="s">
        <v>149</v>
      </c>
      <c r="BK143" s="159">
        <f>BK144+BK863+BK1556+BK1562</f>
        <v>0</v>
      </c>
    </row>
    <row r="144" spans="2:63" s="9" customFormat="1" ht="37.35" customHeight="1">
      <c r="B144" s="160"/>
      <c r="C144" s="161"/>
      <c r="D144" s="162" t="s">
        <v>150</v>
      </c>
      <c r="E144" s="162"/>
      <c r="F144" s="162"/>
      <c r="G144" s="162"/>
      <c r="H144" s="162"/>
      <c r="I144" s="162"/>
      <c r="J144" s="162"/>
      <c r="K144" s="162"/>
      <c r="L144" s="162"/>
      <c r="M144" s="162"/>
      <c r="N144" s="262">
        <f>BK144</f>
        <v>0</v>
      </c>
      <c r="O144" s="263"/>
      <c r="P144" s="263"/>
      <c r="Q144" s="263"/>
      <c r="R144" s="163"/>
      <c r="T144" s="164"/>
      <c r="U144" s="161"/>
      <c r="V144" s="161"/>
      <c r="W144" s="165">
        <f>W145+W177+W182+W278+W318+W320+W462+W465</f>
        <v>0</v>
      </c>
      <c r="X144" s="161"/>
      <c r="Y144" s="165">
        <f>Y145+Y177+Y182+Y278+Y318+Y320+Y462+Y465</f>
        <v>581.5872081</v>
      </c>
      <c r="Z144" s="161"/>
      <c r="AA144" s="166">
        <f>AA145+AA177+AA182+AA278+AA318+AA320+AA462+AA465</f>
        <v>362.20056400000004</v>
      </c>
      <c r="AR144" s="167" t="s">
        <v>88</v>
      </c>
      <c r="AT144" s="168" t="s">
        <v>79</v>
      </c>
      <c r="AU144" s="168" t="s">
        <v>80</v>
      </c>
      <c r="AY144" s="167" t="s">
        <v>176</v>
      </c>
      <c r="BK144" s="169">
        <f>BK145+BK177+BK182+BK278+BK318+BK320+BK462+BK465</f>
        <v>0</v>
      </c>
    </row>
    <row r="145" spans="2:63" s="9" customFormat="1" ht="19.9" customHeight="1">
      <c r="B145" s="160"/>
      <c r="C145" s="161"/>
      <c r="D145" s="170" t="s">
        <v>151</v>
      </c>
      <c r="E145" s="170"/>
      <c r="F145" s="170"/>
      <c r="G145" s="170"/>
      <c r="H145" s="170"/>
      <c r="I145" s="170"/>
      <c r="J145" s="170"/>
      <c r="K145" s="170"/>
      <c r="L145" s="170"/>
      <c r="M145" s="170"/>
      <c r="N145" s="275">
        <f>BK145</f>
        <v>0</v>
      </c>
      <c r="O145" s="276"/>
      <c r="P145" s="276"/>
      <c r="Q145" s="276"/>
      <c r="R145" s="163"/>
      <c r="T145" s="164"/>
      <c r="U145" s="161"/>
      <c r="V145" s="161"/>
      <c r="W145" s="165">
        <f>SUM(W146:W176)</f>
        <v>0</v>
      </c>
      <c r="X145" s="161"/>
      <c r="Y145" s="165">
        <f>SUM(Y146:Y176)</f>
        <v>0</v>
      </c>
      <c r="Z145" s="161"/>
      <c r="AA145" s="166">
        <f>SUM(AA146:AA176)</f>
        <v>68.53034000000001</v>
      </c>
      <c r="AR145" s="167" t="s">
        <v>88</v>
      </c>
      <c r="AT145" s="168" t="s">
        <v>79</v>
      </c>
      <c r="AU145" s="168" t="s">
        <v>88</v>
      </c>
      <c r="AY145" s="167" t="s">
        <v>176</v>
      </c>
      <c r="BK145" s="169">
        <f>SUM(BK146:BK176)</f>
        <v>0</v>
      </c>
    </row>
    <row r="146" spans="2:65" s="1" customFormat="1" ht="31.5" customHeight="1">
      <c r="B146" s="38"/>
      <c r="C146" s="171" t="s">
        <v>88</v>
      </c>
      <c r="D146" s="171" t="s">
        <v>177</v>
      </c>
      <c r="E146" s="172" t="s">
        <v>267</v>
      </c>
      <c r="F146" s="265" t="s">
        <v>268</v>
      </c>
      <c r="G146" s="265"/>
      <c r="H146" s="265"/>
      <c r="I146" s="265"/>
      <c r="J146" s="173" t="s">
        <v>269</v>
      </c>
      <c r="K146" s="174">
        <v>148.979</v>
      </c>
      <c r="L146" s="266">
        <v>0</v>
      </c>
      <c r="M146" s="267"/>
      <c r="N146" s="268">
        <f>ROUND(L146*K146,2)</f>
        <v>0</v>
      </c>
      <c r="O146" s="268"/>
      <c r="P146" s="268"/>
      <c r="Q146" s="268"/>
      <c r="R146" s="40"/>
      <c r="T146" s="175" t="s">
        <v>22</v>
      </c>
      <c r="U146" s="47" t="s">
        <v>45</v>
      </c>
      <c r="V146" s="39"/>
      <c r="W146" s="176">
        <f>V146*K146</f>
        <v>0</v>
      </c>
      <c r="X146" s="176">
        <v>0</v>
      </c>
      <c r="Y146" s="176">
        <f>X146*K146</f>
        <v>0</v>
      </c>
      <c r="Z146" s="176">
        <v>0.235</v>
      </c>
      <c r="AA146" s="177">
        <f>Z146*K146</f>
        <v>35.010065000000004</v>
      </c>
      <c r="AR146" s="21" t="s">
        <v>181</v>
      </c>
      <c r="AT146" s="21" t="s">
        <v>177</v>
      </c>
      <c r="AU146" s="21" t="s">
        <v>140</v>
      </c>
      <c r="AY146" s="21" t="s">
        <v>176</v>
      </c>
      <c r="BE146" s="113">
        <f>IF(U146="základní",N146,0)</f>
        <v>0</v>
      </c>
      <c r="BF146" s="113">
        <f>IF(U146="snížená",N146,0)</f>
        <v>0</v>
      </c>
      <c r="BG146" s="113">
        <f>IF(U146="zákl. přenesená",N146,0)</f>
        <v>0</v>
      </c>
      <c r="BH146" s="113">
        <f>IF(U146="sníž. přenesená",N146,0)</f>
        <v>0</v>
      </c>
      <c r="BI146" s="113">
        <f>IF(U146="nulová",N146,0)</f>
        <v>0</v>
      </c>
      <c r="BJ146" s="21" t="s">
        <v>88</v>
      </c>
      <c r="BK146" s="113">
        <f>ROUND(L146*K146,2)</f>
        <v>0</v>
      </c>
      <c r="BL146" s="21" t="s">
        <v>181</v>
      </c>
      <c r="BM146" s="21" t="s">
        <v>270</v>
      </c>
    </row>
    <row r="147" spans="2:65" s="1" customFormat="1" ht="31.5" customHeight="1">
      <c r="B147" s="38"/>
      <c r="C147" s="171" t="s">
        <v>140</v>
      </c>
      <c r="D147" s="171" t="s">
        <v>177</v>
      </c>
      <c r="E147" s="172" t="s">
        <v>271</v>
      </c>
      <c r="F147" s="265" t="s">
        <v>272</v>
      </c>
      <c r="G147" s="265"/>
      <c r="H147" s="265"/>
      <c r="I147" s="265"/>
      <c r="J147" s="173" t="s">
        <v>269</v>
      </c>
      <c r="K147" s="174">
        <v>148.979</v>
      </c>
      <c r="L147" s="266">
        <v>0</v>
      </c>
      <c r="M147" s="267"/>
      <c r="N147" s="268">
        <f>ROUND(L147*K147,2)</f>
        <v>0</v>
      </c>
      <c r="O147" s="268"/>
      <c r="P147" s="268"/>
      <c r="Q147" s="268"/>
      <c r="R147" s="40"/>
      <c r="T147" s="175" t="s">
        <v>22</v>
      </c>
      <c r="U147" s="47" t="s">
        <v>45</v>
      </c>
      <c r="V147" s="39"/>
      <c r="W147" s="176">
        <f>V147*K147</f>
        <v>0</v>
      </c>
      <c r="X147" s="176">
        <v>0</v>
      </c>
      <c r="Y147" s="176">
        <f>X147*K147</f>
        <v>0</v>
      </c>
      <c r="Z147" s="176">
        <v>0.225</v>
      </c>
      <c r="AA147" s="177">
        <f>Z147*K147</f>
        <v>33.520275000000005</v>
      </c>
      <c r="AR147" s="21" t="s">
        <v>181</v>
      </c>
      <c r="AT147" s="21" t="s">
        <v>177</v>
      </c>
      <c r="AU147" s="21" t="s">
        <v>140</v>
      </c>
      <c r="AY147" s="21" t="s">
        <v>176</v>
      </c>
      <c r="BE147" s="113">
        <f>IF(U147="základní",N147,0)</f>
        <v>0</v>
      </c>
      <c r="BF147" s="113">
        <f>IF(U147="snížená",N147,0)</f>
        <v>0</v>
      </c>
      <c r="BG147" s="113">
        <f>IF(U147="zákl. přenesená",N147,0)</f>
        <v>0</v>
      </c>
      <c r="BH147" s="113">
        <f>IF(U147="sníž. přenesená",N147,0)</f>
        <v>0</v>
      </c>
      <c r="BI147" s="113">
        <f>IF(U147="nulová",N147,0)</f>
        <v>0</v>
      </c>
      <c r="BJ147" s="21" t="s">
        <v>88</v>
      </c>
      <c r="BK147" s="113">
        <f>ROUND(L147*K147,2)</f>
        <v>0</v>
      </c>
      <c r="BL147" s="21" t="s">
        <v>181</v>
      </c>
      <c r="BM147" s="21" t="s">
        <v>273</v>
      </c>
    </row>
    <row r="148" spans="2:51" s="10" customFormat="1" ht="22.5" customHeight="1">
      <c r="B148" s="178"/>
      <c r="C148" s="179"/>
      <c r="D148" s="179"/>
      <c r="E148" s="180" t="s">
        <v>22</v>
      </c>
      <c r="F148" s="269" t="s">
        <v>274</v>
      </c>
      <c r="G148" s="270"/>
      <c r="H148" s="270"/>
      <c r="I148" s="270"/>
      <c r="J148" s="179"/>
      <c r="K148" s="181">
        <v>195.383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199</v>
      </c>
      <c r="AU148" s="185" t="s">
        <v>140</v>
      </c>
      <c r="AV148" s="10" t="s">
        <v>140</v>
      </c>
      <c r="AW148" s="10" t="s">
        <v>37</v>
      </c>
      <c r="AX148" s="10" t="s">
        <v>80</v>
      </c>
      <c r="AY148" s="185" t="s">
        <v>176</v>
      </c>
    </row>
    <row r="149" spans="2:51" s="10" customFormat="1" ht="31.5" customHeight="1">
      <c r="B149" s="178"/>
      <c r="C149" s="179"/>
      <c r="D149" s="179"/>
      <c r="E149" s="180" t="s">
        <v>22</v>
      </c>
      <c r="F149" s="303" t="s">
        <v>275</v>
      </c>
      <c r="G149" s="304"/>
      <c r="H149" s="304"/>
      <c r="I149" s="304"/>
      <c r="J149" s="179"/>
      <c r="K149" s="181">
        <v>-46.404</v>
      </c>
      <c r="L149" s="179"/>
      <c r="M149" s="179"/>
      <c r="N149" s="179"/>
      <c r="O149" s="179"/>
      <c r="P149" s="179"/>
      <c r="Q149" s="179"/>
      <c r="R149" s="182"/>
      <c r="T149" s="183"/>
      <c r="U149" s="179"/>
      <c r="V149" s="179"/>
      <c r="W149" s="179"/>
      <c r="X149" s="179"/>
      <c r="Y149" s="179"/>
      <c r="Z149" s="179"/>
      <c r="AA149" s="184"/>
      <c r="AT149" s="185" t="s">
        <v>199</v>
      </c>
      <c r="AU149" s="185" t="s">
        <v>140</v>
      </c>
      <c r="AV149" s="10" t="s">
        <v>140</v>
      </c>
      <c r="AW149" s="10" t="s">
        <v>37</v>
      </c>
      <c r="AX149" s="10" t="s">
        <v>80</v>
      </c>
      <c r="AY149" s="185" t="s">
        <v>176</v>
      </c>
    </row>
    <row r="150" spans="2:51" s="11" customFormat="1" ht="22.5" customHeight="1">
      <c r="B150" s="186"/>
      <c r="C150" s="187"/>
      <c r="D150" s="187"/>
      <c r="E150" s="188" t="s">
        <v>22</v>
      </c>
      <c r="F150" s="271" t="s">
        <v>200</v>
      </c>
      <c r="G150" s="272"/>
      <c r="H150" s="272"/>
      <c r="I150" s="272"/>
      <c r="J150" s="187"/>
      <c r="K150" s="189">
        <v>148.979</v>
      </c>
      <c r="L150" s="187"/>
      <c r="M150" s="187"/>
      <c r="N150" s="187"/>
      <c r="O150" s="187"/>
      <c r="P150" s="187"/>
      <c r="Q150" s="187"/>
      <c r="R150" s="190"/>
      <c r="T150" s="191"/>
      <c r="U150" s="187"/>
      <c r="V150" s="187"/>
      <c r="W150" s="187"/>
      <c r="X150" s="187"/>
      <c r="Y150" s="187"/>
      <c r="Z150" s="187"/>
      <c r="AA150" s="192"/>
      <c r="AT150" s="193" t="s">
        <v>199</v>
      </c>
      <c r="AU150" s="193" t="s">
        <v>140</v>
      </c>
      <c r="AV150" s="11" t="s">
        <v>181</v>
      </c>
      <c r="AW150" s="11" t="s">
        <v>37</v>
      </c>
      <c r="AX150" s="11" t="s">
        <v>88</v>
      </c>
      <c r="AY150" s="193" t="s">
        <v>176</v>
      </c>
    </row>
    <row r="151" spans="2:65" s="1" customFormat="1" ht="31.5" customHeight="1">
      <c r="B151" s="38"/>
      <c r="C151" s="171" t="s">
        <v>186</v>
      </c>
      <c r="D151" s="171" t="s">
        <v>177</v>
      </c>
      <c r="E151" s="172" t="s">
        <v>276</v>
      </c>
      <c r="F151" s="265" t="s">
        <v>277</v>
      </c>
      <c r="G151" s="265"/>
      <c r="H151" s="265"/>
      <c r="I151" s="265"/>
      <c r="J151" s="173" t="s">
        <v>180</v>
      </c>
      <c r="K151" s="174">
        <v>58.615</v>
      </c>
      <c r="L151" s="266">
        <v>0</v>
      </c>
      <c r="M151" s="267"/>
      <c r="N151" s="268">
        <f>ROUND(L151*K151,2)</f>
        <v>0</v>
      </c>
      <c r="O151" s="268"/>
      <c r="P151" s="268"/>
      <c r="Q151" s="268"/>
      <c r="R151" s="40"/>
      <c r="T151" s="175" t="s">
        <v>22</v>
      </c>
      <c r="U151" s="47" t="s">
        <v>45</v>
      </c>
      <c r="V151" s="39"/>
      <c r="W151" s="176">
        <f>V151*K151</f>
        <v>0</v>
      </c>
      <c r="X151" s="176">
        <v>0</v>
      </c>
      <c r="Y151" s="176">
        <f>X151*K151</f>
        <v>0</v>
      </c>
      <c r="Z151" s="176">
        <v>0</v>
      </c>
      <c r="AA151" s="177">
        <f>Z151*K151</f>
        <v>0</v>
      </c>
      <c r="AR151" s="21" t="s">
        <v>181</v>
      </c>
      <c r="AT151" s="21" t="s">
        <v>177</v>
      </c>
      <c r="AU151" s="21" t="s">
        <v>140</v>
      </c>
      <c r="AY151" s="21" t="s">
        <v>176</v>
      </c>
      <c r="BE151" s="113">
        <f>IF(U151="základní",N151,0)</f>
        <v>0</v>
      </c>
      <c r="BF151" s="113">
        <f>IF(U151="snížená",N151,0)</f>
        <v>0</v>
      </c>
      <c r="BG151" s="113">
        <f>IF(U151="zákl. přenesená",N151,0)</f>
        <v>0</v>
      </c>
      <c r="BH151" s="113">
        <f>IF(U151="sníž. přenesená",N151,0)</f>
        <v>0</v>
      </c>
      <c r="BI151" s="113">
        <f>IF(U151="nulová",N151,0)</f>
        <v>0</v>
      </c>
      <c r="BJ151" s="21" t="s">
        <v>88</v>
      </c>
      <c r="BK151" s="113">
        <f>ROUND(L151*K151,2)</f>
        <v>0</v>
      </c>
      <c r="BL151" s="21" t="s">
        <v>181</v>
      </c>
      <c r="BM151" s="21" t="s">
        <v>278</v>
      </c>
    </row>
    <row r="152" spans="2:51" s="10" customFormat="1" ht="22.5" customHeight="1">
      <c r="B152" s="178"/>
      <c r="C152" s="179"/>
      <c r="D152" s="179"/>
      <c r="E152" s="180" t="s">
        <v>22</v>
      </c>
      <c r="F152" s="269" t="s">
        <v>279</v>
      </c>
      <c r="G152" s="270"/>
      <c r="H152" s="270"/>
      <c r="I152" s="270"/>
      <c r="J152" s="179"/>
      <c r="K152" s="181">
        <v>58.615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199</v>
      </c>
      <c r="AU152" s="185" t="s">
        <v>140</v>
      </c>
      <c r="AV152" s="10" t="s">
        <v>140</v>
      </c>
      <c r="AW152" s="10" t="s">
        <v>37</v>
      </c>
      <c r="AX152" s="10" t="s">
        <v>80</v>
      </c>
      <c r="AY152" s="185" t="s">
        <v>176</v>
      </c>
    </row>
    <row r="153" spans="2:51" s="11" customFormat="1" ht="22.5" customHeight="1">
      <c r="B153" s="186"/>
      <c r="C153" s="187"/>
      <c r="D153" s="187"/>
      <c r="E153" s="188" t="s">
        <v>22</v>
      </c>
      <c r="F153" s="271" t="s">
        <v>200</v>
      </c>
      <c r="G153" s="272"/>
      <c r="H153" s="272"/>
      <c r="I153" s="272"/>
      <c r="J153" s="187"/>
      <c r="K153" s="189">
        <v>58.615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199</v>
      </c>
      <c r="AU153" s="193" t="s">
        <v>140</v>
      </c>
      <c r="AV153" s="11" t="s">
        <v>181</v>
      </c>
      <c r="AW153" s="11" t="s">
        <v>37</v>
      </c>
      <c r="AX153" s="11" t="s">
        <v>88</v>
      </c>
      <c r="AY153" s="193" t="s">
        <v>176</v>
      </c>
    </row>
    <row r="154" spans="2:65" s="1" customFormat="1" ht="31.5" customHeight="1">
      <c r="B154" s="38"/>
      <c r="C154" s="171" t="s">
        <v>181</v>
      </c>
      <c r="D154" s="171" t="s">
        <v>177</v>
      </c>
      <c r="E154" s="172" t="s">
        <v>280</v>
      </c>
      <c r="F154" s="265" t="s">
        <v>281</v>
      </c>
      <c r="G154" s="265"/>
      <c r="H154" s="265"/>
      <c r="I154" s="265"/>
      <c r="J154" s="173" t="s">
        <v>180</v>
      </c>
      <c r="K154" s="174">
        <v>58.615</v>
      </c>
      <c r="L154" s="266">
        <v>0</v>
      </c>
      <c r="M154" s="267"/>
      <c r="N154" s="268">
        <f>ROUND(L154*K154,2)</f>
        <v>0</v>
      </c>
      <c r="O154" s="268"/>
      <c r="P154" s="268"/>
      <c r="Q154" s="268"/>
      <c r="R154" s="40"/>
      <c r="T154" s="175" t="s">
        <v>22</v>
      </c>
      <c r="U154" s="47" t="s">
        <v>45</v>
      </c>
      <c r="V154" s="39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1" t="s">
        <v>181</v>
      </c>
      <c r="AT154" s="21" t="s">
        <v>177</v>
      </c>
      <c r="AU154" s="21" t="s">
        <v>140</v>
      </c>
      <c r="AY154" s="21" t="s">
        <v>176</v>
      </c>
      <c r="BE154" s="113">
        <f>IF(U154="základní",N154,0)</f>
        <v>0</v>
      </c>
      <c r="BF154" s="113">
        <f>IF(U154="snížená",N154,0)</f>
        <v>0</v>
      </c>
      <c r="BG154" s="113">
        <f>IF(U154="zákl. přenesená",N154,0)</f>
        <v>0</v>
      </c>
      <c r="BH154" s="113">
        <f>IF(U154="sníž. přenesená",N154,0)</f>
        <v>0</v>
      </c>
      <c r="BI154" s="113">
        <f>IF(U154="nulová",N154,0)</f>
        <v>0</v>
      </c>
      <c r="BJ154" s="21" t="s">
        <v>88</v>
      </c>
      <c r="BK154" s="113">
        <f>ROUND(L154*K154,2)</f>
        <v>0</v>
      </c>
      <c r="BL154" s="21" t="s">
        <v>181</v>
      </c>
      <c r="BM154" s="21" t="s">
        <v>282</v>
      </c>
    </row>
    <row r="155" spans="2:65" s="1" customFormat="1" ht="31.5" customHeight="1">
      <c r="B155" s="38"/>
      <c r="C155" s="171" t="s">
        <v>194</v>
      </c>
      <c r="D155" s="171" t="s">
        <v>177</v>
      </c>
      <c r="E155" s="172" t="s">
        <v>283</v>
      </c>
      <c r="F155" s="265" t="s">
        <v>284</v>
      </c>
      <c r="G155" s="265"/>
      <c r="H155" s="265"/>
      <c r="I155" s="265"/>
      <c r="J155" s="173" t="s">
        <v>180</v>
      </c>
      <c r="K155" s="174">
        <v>28.949</v>
      </c>
      <c r="L155" s="266">
        <v>0</v>
      </c>
      <c r="M155" s="267"/>
      <c r="N155" s="268">
        <f>ROUND(L155*K155,2)</f>
        <v>0</v>
      </c>
      <c r="O155" s="268"/>
      <c r="P155" s="268"/>
      <c r="Q155" s="268"/>
      <c r="R155" s="40"/>
      <c r="T155" s="175" t="s">
        <v>22</v>
      </c>
      <c r="U155" s="47" t="s">
        <v>45</v>
      </c>
      <c r="V155" s="39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1" t="s">
        <v>181</v>
      </c>
      <c r="AT155" s="21" t="s">
        <v>177</v>
      </c>
      <c r="AU155" s="21" t="s">
        <v>140</v>
      </c>
      <c r="AY155" s="21" t="s">
        <v>176</v>
      </c>
      <c r="BE155" s="113">
        <f>IF(U155="základní",N155,0)</f>
        <v>0</v>
      </c>
      <c r="BF155" s="113">
        <f>IF(U155="snížená",N155,0)</f>
        <v>0</v>
      </c>
      <c r="BG155" s="113">
        <f>IF(U155="zákl. přenesená",N155,0)</f>
        <v>0</v>
      </c>
      <c r="BH155" s="113">
        <f>IF(U155="sníž. přenesená",N155,0)</f>
        <v>0</v>
      </c>
      <c r="BI155" s="113">
        <f>IF(U155="nulová",N155,0)</f>
        <v>0</v>
      </c>
      <c r="BJ155" s="21" t="s">
        <v>88</v>
      </c>
      <c r="BK155" s="113">
        <f>ROUND(L155*K155,2)</f>
        <v>0</v>
      </c>
      <c r="BL155" s="21" t="s">
        <v>181</v>
      </c>
      <c r="BM155" s="21" t="s">
        <v>285</v>
      </c>
    </row>
    <row r="156" spans="2:51" s="12" customFormat="1" ht="22.5" customHeight="1">
      <c r="B156" s="194"/>
      <c r="C156" s="195"/>
      <c r="D156" s="195"/>
      <c r="E156" s="196" t="s">
        <v>22</v>
      </c>
      <c r="F156" s="311" t="s">
        <v>286</v>
      </c>
      <c r="G156" s="312"/>
      <c r="H156" s="312"/>
      <c r="I156" s="312"/>
      <c r="J156" s="195"/>
      <c r="K156" s="197" t="s">
        <v>22</v>
      </c>
      <c r="L156" s="195"/>
      <c r="M156" s="195"/>
      <c r="N156" s="195"/>
      <c r="O156" s="195"/>
      <c r="P156" s="195"/>
      <c r="Q156" s="195"/>
      <c r="R156" s="198"/>
      <c r="T156" s="199"/>
      <c r="U156" s="195"/>
      <c r="V156" s="195"/>
      <c r="W156" s="195"/>
      <c r="X156" s="195"/>
      <c r="Y156" s="195"/>
      <c r="Z156" s="195"/>
      <c r="AA156" s="200"/>
      <c r="AT156" s="201" t="s">
        <v>199</v>
      </c>
      <c r="AU156" s="201" t="s">
        <v>140</v>
      </c>
      <c r="AV156" s="12" t="s">
        <v>88</v>
      </c>
      <c r="AW156" s="12" t="s">
        <v>37</v>
      </c>
      <c r="AX156" s="12" t="s">
        <v>80</v>
      </c>
      <c r="AY156" s="201" t="s">
        <v>176</v>
      </c>
    </row>
    <row r="157" spans="2:51" s="10" customFormat="1" ht="22.5" customHeight="1">
      <c r="B157" s="178"/>
      <c r="C157" s="179"/>
      <c r="D157" s="179"/>
      <c r="E157" s="180" t="s">
        <v>22</v>
      </c>
      <c r="F157" s="303" t="s">
        <v>287</v>
      </c>
      <c r="G157" s="304"/>
      <c r="H157" s="304"/>
      <c r="I157" s="304"/>
      <c r="J157" s="179"/>
      <c r="K157" s="181">
        <v>28.949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199</v>
      </c>
      <c r="AU157" s="185" t="s">
        <v>140</v>
      </c>
      <c r="AV157" s="10" t="s">
        <v>140</v>
      </c>
      <c r="AW157" s="10" t="s">
        <v>37</v>
      </c>
      <c r="AX157" s="10" t="s">
        <v>80</v>
      </c>
      <c r="AY157" s="185" t="s">
        <v>176</v>
      </c>
    </row>
    <row r="158" spans="2:51" s="11" customFormat="1" ht="22.5" customHeight="1">
      <c r="B158" s="186"/>
      <c r="C158" s="187"/>
      <c r="D158" s="187"/>
      <c r="E158" s="188" t="s">
        <v>22</v>
      </c>
      <c r="F158" s="271" t="s">
        <v>200</v>
      </c>
      <c r="G158" s="272"/>
      <c r="H158" s="272"/>
      <c r="I158" s="272"/>
      <c r="J158" s="187"/>
      <c r="K158" s="189">
        <v>28.949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199</v>
      </c>
      <c r="AU158" s="193" t="s">
        <v>140</v>
      </c>
      <c r="AV158" s="11" t="s">
        <v>181</v>
      </c>
      <c r="AW158" s="11" t="s">
        <v>37</v>
      </c>
      <c r="AX158" s="11" t="s">
        <v>88</v>
      </c>
      <c r="AY158" s="193" t="s">
        <v>176</v>
      </c>
    </row>
    <row r="159" spans="2:65" s="1" customFormat="1" ht="31.5" customHeight="1">
      <c r="B159" s="38"/>
      <c r="C159" s="171" t="s">
        <v>201</v>
      </c>
      <c r="D159" s="171" t="s">
        <v>177</v>
      </c>
      <c r="E159" s="172" t="s">
        <v>288</v>
      </c>
      <c r="F159" s="265" t="s">
        <v>289</v>
      </c>
      <c r="G159" s="265"/>
      <c r="H159" s="265"/>
      <c r="I159" s="265"/>
      <c r="J159" s="173" t="s">
        <v>180</v>
      </c>
      <c r="K159" s="174">
        <v>28.949</v>
      </c>
      <c r="L159" s="266">
        <v>0</v>
      </c>
      <c r="M159" s="267"/>
      <c r="N159" s="268">
        <f>ROUND(L159*K159,2)</f>
        <v>0</v>
      </c>
      <c r="O159" s="268"/>
      <c r="P159" s="268"/>
      <c r="Q159" s="268"/>
      <c r="R159" s="40"/>
      <c r="T159" s="175" t="s">
        <v>22</v>
      </c>
      <c r="U159" s="47" t="s">
        <v>45</v>
      </c>
      <c r="V159" s="39"/>
      <c r="W159" s="176">
        <f>V159*K159</f>
        <v>0</v>
      </c>
      <c r="X159" s="176">
        <v>0</v>
      </c>
      <c r="Y159" s="176">
        <f>X159*K159</f>
        <v>0</v>
      </c>
      <c r="Z159" s="176">
        <v>0</v>
      </c>
      <c r="AA159" s="177">
        <f>Z159*K159</f>
        <v>0</v>
      </c>
      <c r="AR159" s="21" t="s">
        <v>181</v>
      </c>
      <c r="AT159" s="21" t="s">
        <v>177</v>
      </c>
      <c r="AU159" s="21" t="s">
        <v>140</v>
      </c>
      <c r="AY159" s="21" t="s">
        <v>176</v>
      </c>
      <c r="BE159" s="113">
        <f>IF(U159="základní",N159,0)</f>
        <v>0</v>
      </c>
      <c r="BF159" s="113">
        <f>IF(U159="snížená",N159,0)</f>
        <v>0</v>
      </c>
      <c r="BG159" s="113">
        <f>IF(U159="zákl. přenesená",N159,0)</f>
        <v>0</v>
      </c>
      <c r="BH159" s="113">
        <f>IF(U159="sníž. přenesená",N159,0)</f>
        <v>0</v>
      </c>
      <c r="BI159" s="113">
        <f>IF(U159="nulová",N159,0)</f>
        <v>0</v>
      </c>
      <c r="BJ159" s="21" t="s">
        <v>88</v>
      </c>
      <c r="BK159" s="113">
        <f>ROUND(L159*K159,2)</f>
        <v>0</v>
      </c>
      <c r="BL159" s="21" t="s">
        <v>181</v>
      </c>
      <c r="BM159" s="21" t="s">
        <v>290</v>
      </c>
    </row>
    <row r="160" spans="2:65" s="1" customFormat="1" ht="31.5" customHeight="1">
      <c r="B160" s="38"/>
      <c r="C160" s="171" t="s">
        <v>205</v>
      </c>
      <c r="D160" s="171" t="s">
        <v>177</v>
      </c>
      <c r="E160" s="172" t="s">
        <v>291</v>
      </c>
      <c r="F160" s="265" t="s">
        <v>292</v>
      </c>
      <c r="G160" s="265"/>
      <c r="H160" s="265"/>
      <c r="I160" s="265"/>
      <c r="J160" s="173" t="s">
        <v>180</v>
      </c>
      <c r="K160" s="174">
        <v>12.48</v>
      </c>
      <c r="L160" s="266">
        <v>0</v>
      </c>
      <c r="M160" s="267"/>
      <c r="N160" s="268">
        <f>ROUND(L160*K160,2)</f>
        <v>0</v>
      </c>
      <c r="O160" s="268"/>
      <c r="P160" s="268"/>
      <c r="Q160" s="268"/>
      <c r="R160" s="40"/>
      <c r="T160" s="175" t="s">
        <v>22</v>
      </c>
      <c r="U160" s="47" t="s">
        <v>45</v>
      </c>
      <c r="V160" s="39"/>
      <c r="W160" s="176">
        <f>V160*K160</f>
        <v>0</v>
      </c>
      <c r="X160" s="176">
        <v>0</v>
      </c>
      <c r="Y160" s="176">
        <f>X160*K160</f>
        <v>0</v>
      </c>
      <c r="Z160" s="176">
        <v>0</v>
      </c>
      <c r="AA160" s="177">
        <f>Z160*K160</f>
        <v>0</v>
      </c>
      <c r="AR160" s="21" t="s">
        <v>181</v>
      </c>
      <c r="AT160" s="21" t="s">
        <v>177</v>
      </c>
      <c r="AU160" s="21" t="s">
        <v>140</v>
      </c>
      <c r="AY160" s="21" t="s">
        <v>176</v>
      </c>
      <c r="BE160" s="113">
        <f>IF(U160="základní",N160,0)</f>
        <v>0</v>
      </c>
      <c r="BF160" s="113">
        <f>IF(U160="snížená",N160,0)</f>
        <v>0</v>
      </c>
      <c r="BG160" s="113">
        <f>IF(U160="zákl. přenesená",N160,0)</f>
        <v>0</v>
      </c>
      <c r="BH160" s="113">
        <f>IF(U160="sníž. přenesená",N160,0)</f>
        <v>0</v>
      </c>
      <c r="BI160" s="113">
        <f>IF(U160="nulová",N160,0)</f>
        <v>0</v>
      </c>
      <c r="BJ160" s="21" t="s">
        <v>88</v>
      </c>
      <c r="BK160" s="113">
        <f>ROUND(L160*K160,2)</f>
        <v>0</v>
      </c>
      <c r="BL160" s="21" t="s">
        <v>181</v>
      </c>
      <c r="BM160" s="21" t="s">
        <v>293</v>
      </c>
    </row>
    <row r="161" spans="2:51" s="10" customFormat="1" ht="22.5" customHeight="1">
      <c r="B161" s="178"/>
      <c r="C161" s="179"/>
      <c r="D161" s="179"/>
      <c r="E161" s="180" t="s">
        <v>22</v>
      </c>
      <c r="F161" s="269" t="s">
        <v>294</v>
      </c>
      <c r="G161" s="270"/>
      <c r="H161" s="270"/>
      <c r="I161" s="270"/>
      <c r="J161" s="179"/>
      <c r="K161" s="181">
        <v>12.48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199</v>
      </c>
      <c r="AU161" s="185" t="s">
        <v>140</v>
      </c>
      <c r="AV161" s="10" t="s">
        <v>140</v>
      </c>
      <c r="AW161" s="10" t="s">
        <v>37</v>
      </c>
      <c r="AX161" s="10" t="s">
        <v>80</v>
      </c>
      <c r="AY161" s="185" t="s">
        <v>176</v>
      </c>
    </row>
    <row r="162" spans="2:51" s="11" customFormat="1" ht="22.5" customHeight="1">
      <c r="B162" s="186"/>
      <c r="C162" s="187"/>
      <c r="D162" s="187"/>
      <c r="E162" s="188" t="s">
        <v>22</v>
      </c>
      <c r="F162" s="271" t="s">
        <v>200</v>
      </c>
      <c r="G162" s="272"/>
      <c r="H162" s="272"/>
      <c r="I162" s="272"/>
      <c r="J162" s="187"/>
      <c r="K162" s="189">
        <v>12.48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199</v>
      </c>
      <c r="AU162" s="193" t="s">
        <v>140</v>
      </c>
      <c r="AV162" s="11" t="s">
        <v>181</v>
      </c>
      <c r="AW162" s="11" t="s">
        <v>37</v>
      </c>
      <c r="AX162" s="11" t="s">
        <v>88</v>
      </c>
      <c r="AY162" s="193" t="s">
        <v>176</v>
      </c>
    </row>
    <row r="163" spans="2:65" s="1" customFormat="1" ht="31.5" customHeight="1">
      <c r="B163" s="38"/>
      <c r="C163" s="171" t="s">
        <v>209</v>
      </c>
      <c r="D163" s="171" t="s">
        <v>177</v>
      </c>
      <c r="E163" s="172" t="s">
        <v>295</v>
      </c>
      <c r="F163" s="265" t="s">
        <v>296</v>
      </c>
      <c r="G163" s="265"/>
      <c r="H163" s="265"/>
      <c r="I163" s="265"/>
      <c r="J163" s="173" t="s">
        <v>180</v>
      </c>
      <c r="K163" s="174">
        <v>20.337</v>
      </c>
      <c r="L163" s="266">
        <v>0</v>
      </c>
      <c r="M163" s="267"/>
      <c r="N163" s="268">
        <f>ROUND(L163*K163,2)</f>
        <v>0</v>
      </c>
      <c r="O163" s="268"/>
      <c r="P163" s="268"/>
      <c r="Q163" s="268"/>
      <c r="R163" s="40"/>
      <c r="T163" s="175" t="s">
        <v>22</v>
      </c>
      <c r="U163" s="47" t="s">
        <v>45</v>
      </c>
      <c r="V163" s="39"/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1" t="s">
        <v>181</v>
      </c>
      <c r="AT163" s="21" t="s">
        <v>177</v>
      </c>
      <c r="AU163" s="21" t="s">
        <v>140</v>
      </c>
      <c r="AY163" s="21" t="s">
        <v>176</v>
      </c>
      <c r="BE163" s="113">
        <f>IF(U163="základní",N163,0)</f>
        <v>0</v>
      </c>
      <c r="BF163" s="113">
        <f>IF(U163="snížená",N163,0)</f>
        <v>0</v>
      </c>
      <c r="BG163" s="113">
        <f>IF(U163="zákl. přenesená",N163,0)</f>
        <v>0</v>
      </c>
      <c r="BH163" s="113">
        <f>IF(U163="sníž. přenesená",N163,0)</f>
        <v>0</v>
      </c>
      <c r="BI163" s="113">
        <f>IF(U163="nulová",N163,0)</f>
        <v>0</v>
      </c>
      <c r="BJ163" s="21" t="s">
        <v>88</v>
      </c>
      <c r="BK163" s="113">
        <f>ROUND(L163*K163,2)</f>
        <v>0</v>
      </c>
      <c r="BL163" s="21" t="s">
        <v>181</v>
      </c>
      <c r="BM163" s="21" t="s">
        <v>297</v>
      </c>
    </row>
    <row r="164" spans="2:51" s="10" customFormat="1" ht="22.5" customHeight="1">
      <c r="B164" s="178"/>
      <c r="C164" s="179"/>
      <c r="D164" s="179"/>
      <c r="E164" s="180" t="s">
        <v>22</v>
      </c>
      <c r="F164" s="269" t="s">
        <v>298</v>
      </c>
      <c r="G164" s="270"/>
      <c r="H164" s="270"/>
      <c r="I164" s="270"/>
      <c r="J164" s="179"/>
      <c r="K164" s="181">
        <v>20.337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199</v>
      </c>
      <c r="AU164" s="185" t="s">
        <v>140</v>
      </c>
      <c r="AV164" s="10" t="s">
        <v>140</v>
      </c>
      <c r="AW164" s="10" t="s">
        <v>37</v>
      </c>
      <c r="AX164" s="10" t="s">
        <v>80</v>
      </c>
      <c r="AY164" s="185" t="s">
        <v>176</v>
      </c>
    </row>
    <row r="165" spans="2:51" s="11" customFormat="1" ht="22.5" customHeight="1">
      <c r="B165" s="186"/>
      <c r="C165" s="187"/>
      <c r="D165" s="187"/>
      <c r="E165" s="188" t="s">
        <v>22</v>
      </c>
      <c r="F165" s="271" t="s">
        <v>200</v>
      </c>
      <c r="G165" s="272"/>
      <c r="H165" s="272"/>
      <c r="I165" s="272"/>
      <c r="J165" s="187"/>
      <c r="K165" s="189">
        <v>20.337</v>
      </c>
      <c r="L165" s="187"/>
      <c r="M165" s="187"/>
      <c r="N165" s="187"/>
      <c r="O165" s="187"/>
      <c r="P165" s="187"/>
      <c r="Q165" s="187"/>
      <c r="R165" s="190"/>
      <c r="T165" s="191"/>
      <c r="U165" s="187"/>
      <c r="V165" s="187"/>
      <c r="W165" s="187"/>
      <c r="X165" s="187"/>
      <c r="Y165" s="187"/>
      <c r="Z165" s="187"/>
      <c r="AA165" s="192"/>
      <c r="AT165" s="193" t="s">
        <v>199</v>
      </c>
      <c r="AU165" s="193" t="s">
        <v>140</v>
      </c>
      <c r="AV165" s="11" t="s">
        <v>181</v>
      </c>
      <c r="AW165" s="11" t="s">
        <v>37</v>
      </c>
      <c r="AX165" s="11" t="s">
        <v>88</v>
      </c>
      <c r="AY165" s="193" t="s">
        <v>176</v>
      </c>
    </row>
    <row r="166" spans="2:65" s="1" customFormat="1" ht="31.5" customHeight="1">
      <c r="B166" s="38"/>
      <c r="C166" s="171" t="s">
        <v>214</v>
      </c>
      <c r="D166" s="171" t="s">
        <v>177</v>
      </c>
      <c r="E166" s="172" t="s">
        <v>178</v>
      </c>
      <c r="F166" s="265" t="s">
        <v>179</v>
      </c>
      <c r="G166" s="265"/>
      <c r="H166" s="265"/>
      <c r="I166" s="265"/>
      <c r="J166" s="173" t="s">
        <v>180</v>
      </c>
      <c r="K166" s="174">
        <v>79.707</v>
      </c>
      <c r="L166" s="266">
        <v>0</v>
      </c>
      <c r="M166" s="267"/>
      <c r="N166" s="268">
        <f>ROUND(L166*K166,2)</f>
        <v>0</v>
      </c>
      <c r="O166" s="268"/>
      <c r="P166" s="268"/>
      <c r="Q166" s="268"/>
      <c r="R166" s="40"/>
      <c r="T166" s="175" t="s">
        <v>22</v>
      </c>
      <c r="U166" s="47" t="s">
        <v>45</v>
      </c>
      <c r="V166" s="39"/>
      <c r="W166" s="176">
        <f>V166*K166</f>
        <v>0</v>
      </c>
      <c r="X166" s="176">
        <v>0</v>
      </c>
      <c r="Y166" s="176">
        <f>X166*K166</f>
        <v>0</v>
      </c>
      <c r="Z166" s="176">
        <v>0</v>
      </c>
      <c r="AA166" s="177">
        <f>Z166*K166</f>
        <v>0</v>
      </c>
      <c r="AR166" s="21" t="s">
        <v>181</v>
      </c>
      <c r="AT166" s="21" t="s">
        <v>177</v>
      </c>
      <c r="AU166" s="21" t="s">
        <v>140</v>
      </c>
      <c r="AY166" s="21" t="s">
        <v>176</v>
      </c>
      <c r="BE166" s="113">
        <f>IF(U166="základní",N166,0)</f>
        <v>0</v>
      </c>
      <c r="BF166" s="113">
        <f>IF(U166="snížená",N166,0)</f>
        <v>0</v>
      </c>
      <c r="BG166" s="113">
        <f>IF(U166="zákl. přenesená",N166,0)</f>
        <v>0</v>
      </c>
      <c r="BH166" s="113">
        <f>IF(U166="sníž. přenesená",N166,0)</f>
        <v>0</v>
      </c>
      <c r="BI166" s="113">
        <f>IF(U166="nulová",N166,0)</f>
        <v>0</v>
      </c>
      <c r="BJ166" s="21" t="s">
        <v>88</v>
      </c>
      <c r="BK166" s="113">
        <f>ROUND(L166*K166,2)</f>
        <v>0</v>
      </c>
      <c r="BL166" s="21" t="s">
        <v>181</v>
      </c>
      <c r="BM166" s="21" t="s">
        <v>299</v>
      </c>
    </row>
    <row r="167" spans="2:51" s="10" customFormat="1" ht="22.5" customHeight="1">
      <c r="B167" s="178"/>
      <c r="C167" s="179"/>
      <c r="D167" s="179"/>
      <c r="E167" s="180" t="s">
        <v>22</v>
      </c>
      <c r="F167" s="269" t="s">
        <v>300</v>
      </c>
      <c r="G167" s="270"/>
      <c r="H167" s="270"/>
      <c r="I167" s="270"/>
      <c r="J167" s="179"/>
      <c r="K167" s="181">
        <v>79.707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199</v>
      </c>
      <c r="AU167" s="185" t="s">
        <v>140</v>
      </c>
      <c r="AV167" s="10" t="s">
        <v>140</v>
      </c>
      <c r="AW167" s="10" t="s">
        <v>37</v>
      </c>
      <c r="AX167" s="10" t="s">
        <v>80</v>
      </c>
      <c r="AY167" s="185" t="s">
        <v>176</v>
      </c>
    </row>
    <row r="168" spans="2:51" s="11" customFormat="1" ht="22.5" customHeight="1">
      <c r="B168" s="186"/>
      <c r="C168" s="187"/>
      <c r="D168" s="187"/>
      <c r="E168" s="188" t="s">
        <v>22</v>
      </c>
      <c r="F168" s="271" t="s">
        <v>200</v>
      </c>
      <c r="G168" s="272"/>
      <c r="H168" s="272"/>
      <c r="I168" s="272"/>
      <c r="J168" s="187"/>
      <c r="K168" s="189">
        <v>79.707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199</v>
      </c>
      <c r="AU168" s="193" t="s">
        <v>140</v>
      </c>
      <c r="AV168" s="11" t="s">
        <v>181</v>
      </c>
      <c r="AW168" s="11" t="s">
        <v>37</v>
      </c>
      <c r="AX168" s="11" t="s">
        <v>88</v>
      </c>
      <c r="AY168" s="193" t="s">
        <v>176</v>
      </c>
    </row>
    <row r="169" spans="2:65" s="1" customFormat="1" ht="44.25" customHeight="1">
      <c r="B169" s="38"/>
      <c r="C169" s="171" t="s">
        <v>218</v>
      </c>
      <c r="D169" s="171" t="s">
        <v>177</v>
      </c>
      <c r="E169" s="172" t="s">
        <v>183</v>
      </c>
      <c r="F169" s="265" t="s">
        <v>184</v>
      </c>
      <c r="G169" s="265"/>
      <c r="H169" s="265"/>
      <c r="I169" s="265"/>
      <c r="J169" s="173" t="s">
        <v>180</v>
      </c>
      <c r="K169" s="174">
        <v>797.07</v>
      </c>
      <c r="L169" s="266">
        <v>0</v>
      </c>
      <c r="M169" s="267"/>
      <c r="N169" s="268">
        <f>ROUND(L169*K169,2)</f>
        <v>0</v>
      </c>
      <c r="O169" s="268"/>
      <c r="P169" s="268"/>
      <c r="Q169" s="268"/>
      <c r="R169" s="40"/>
      <c r="T169" s="175" t="s">
        <v>22</v>
      </c>
      <c r="U169" s="47" t="s">
        <v>45</v>
      </c>
      <c r="V169" s="39"/>
      <c r="W169" s="176">
        <f>V169*K169</f>
        <v>0</v>
      </c>
      <c r="X169" s="176">
        <v>0</v>
      </c>
      <c r="Y169" s="176">
        <f>X169*K169</f>
        <v>0</v>
      </c>
      <c r="Z169" s="176">
        <v>0</v>
      </c>
      <c r="AA169" s="177">
        <f>Z169*K169</f>
        <v>0</v>
      </c>
      <c r="AR169" s="21" t="s">
        <v>181</v>
      </c>
      <c r="AT169" s="21" t="s">
        <v>177</v>
      </c>
      <c r="AU169" s="21" t="s">
        <v>140</v>
      </c>
      <c r="AY169" s="21" t="s">
        <v>176</v>
      </c>
      <c r="BE169" s="113">
        <f>IF(U169="základní",N169,0)</f>
        <v>0</v>
      </c>
      <c r="BF169" s="113">
        <f>IF(U169="snížená",N169,0)</f>
        <v>0</v>
      </c>
      <c r="BG169" s="113">
        <f>IF(U169="zákl. přenesená",N169,0)</f>
        <v>0</v>
      </c>
      <c r="BH169" s="113">
        <f>IF(U169="sníž. přenesená",N169,0)</f>
        <v>0</v>
      </c>
      <c r="BI169" s="113">
        <f>IF(U169="nulová",N169,0)</f>
        <v>0</v>
      </c>
      <c r="BJ169" s="21" t="s">
        <v>88</v>
      </c>
      <c r="BK169" s="113">
        <f>ROUND(L169*K169,2)</f>
        <v>0</v>
      </c>
      <c r="BL169" s="21" t="s">
        <v>181</v>
      </c>
      <c r="BM169" s="21" t="s">
        <v>301</v>
      </c>
    </row>
    <row r="170" spans="2:65" s="1" customFormat="1" ht="31.5" customHeight="1">
      <c r="B170" s="38"/>
      <c r="C170" s="171" t="s">
        <v>222</v>
      </c>
      <c r="D170" s="171" t="s">
        <v>177</v>
      </c>
      <c r="E170" s="172" t="s">
        <v>302</v>
      </c>
      <c r="F170" s="265" t="s">
        <v>303</v>
      </c>
      <c r="G170" s="265"/>
      <c r="H170" s="265"/>
      <c r="I170" s="265"/>
      <c r="J170" s="173" t="s">
        <v>180</v>
      </c>
      <c r="K170" s="174">
        <v>20.337</v>
      </c>
      <c r="L170" s="266">
        <v>0</v>
      </c>
      <c r="M170" s="267"/>
      <c r="N170" s="268">
        <f>ROUND(L170*K170,2)</f>
        <v>0</v>
      </c>
      <c r="O170" s="268"/>
      <c r="P170" s="268"/>
      <c r="Q170" s="268"/>
      <c r="R170" s="40"/>
      <c r="T170" s="175" t="s">
        <v>22</v>
      </c>
      <c r="U170" s="47" t="s">
        <v>45</v>
      </c>
      <c r="V170" s="39"/>
      <c r="W170" s="176">
        <f>V170*K170</f>
        <v>0</v>
      </c>
      <c r="X170" s="176">
        <v>0</v>
      </c>
      <c r="Y170" s="176">
        <f>X170*K170</f>
        <v>0</v>
      </c>
      <c r="Z170" s="176">
        <v>0</v>
      </c>
      <c r="AA170" s="177">
        <f>Z170*K170</f>
        <v>0</v>
      </c>
      <c r="AR170" s="21" t="s">
        <v>181</v>
      </c>
      <c r="AT170" s="21" t="s">
        <v>177</v>
      </c>
      <c r="AU170" s="21" t="s">
        <v>140</v>
      </c>
      <c r="AY170" s="21" t="s">
        <v>176</v>
      </c>
      <c r="BE170" s="113">
        <f>IF(U170="základní",N170,0)</f>
        <v>0</v>
      </c>
      <c r="BF170" s="113">
        <f>IF(U170="snížená",N170,0)</f>
        <v>0</v>
      </c>
      <c r="BG170" s="113">
        <f>IF(U170="zákl. přenesená",N170,0)</f>
        <v>0</v>
      </c>
      <c r="BH170" s="113">
        <f>IF(U170="sníž. přenesená",N170,0)</f>
        <v>0</v>
      </c>
      <c r="BI170" s="113">
        <f>IF(U170="nulová",N170,0)</f>
        <v>0</v>
      </c>
      <c r="BJ170" s="21" t="s">
        <v>88</v>
      </c>
      <c r="BK170" s="113">
        <f>ROUND(L170*K170,2)</f>
        <v>0</v>
      </c>
      <c r="BL170" s="21" t="s">
        <v>181</v>
      </c>
      <c r="BM170" s="21" t="s">
        <v>304</v>
      </c>
    </row>
    <row r="171" spans="2:65" s="1" customFormat="1" ht="31.5" customHeight="1">
      <c r="B171" s="38"/>
      <c r="C171" s="171" t="s">
        <v>226</v>
      </c>
      <c r="D171" s="171" t="s">
        <v>177</v>
      </c>
      <c r="E171" s="172" t="s">
        <v>187</v>
      </c>
      <c r="F171" s="265" t="s">
        <v>188</v>
      </c>
      <c r="G171" s="265"/>
      <c r="H171" s="265"/>
      <c r="I171" s="265"/>
      <c r="J171" s="173" t="s">
        <v>189</v>
      </c>
      <c r="K171" s="174">
        <v>143.473</v>
      </c>
      <c r="L171" s="266">
        <v>0</v>
      </c>
      <c r="M171" s="267"/>
      <c r="N171" s="268">
        <f>ROUND(L171*K171,2)</f>
        <v>0</v>
      </c>
      <c r="O171" s="268"/>
      <c r="P171" s="268"/>
      <c r="Q171" s="268"/>
      <c r="R171" s="40"/>
      <c r="T171" s="175" t="s">
        <v>22</v>
      </c>
      <c r="U171" s="47" t="s">
        <v>45</v>
      </c>
      <c r="V171" s="39"/>
      <c r="W171" s="176">
        <f>V171*K171</f>
        <v>0</v>
      </c>
      <c r="X171" s="176">
        <v>0</v>
      </c>
      <c r="Y171" s="176">
        <f>X171*K171</f>
        <v>0</v>
      </c>
      <c r="Z171" s="176">
        <v>0</v>
      </c>
      <c r="AA171" s="177">
        <f>Z171*K171</f>
        <v>0</v>
      </c>
      <c r="AR171" s="21" t="s">
        <v>181</v>
      </c>
      <c r="AT171" s="21" t="s">
        <v>177</v>
      </c>
      <c r="AU171" s="21" t="s">
        <v>140</v>
      </c>
      <c r="AY171" s="21" t="s">
        <v>176</v>
      </c>
      <c r="BE171" s="113">
        <f>IF(U171="základní",N171,0)</f>
        <v>0</v>
      </c>
      <c r="BF171" s="113">
        <f>IF(U171="snížená",N171,0)</f>
        <v>0</v>
      </c>
      <c r="BG171" s="113">
        <f>IF(U171="zákl. přenesená",N171,0)</f>
        <v>0</v>
      </c>
      <c r="BH171" s="113">
        <f>IF(U171="sníž. přenesená",N171,0)</f>
        <v>0</v>
      </c>
      <c r="BI171" s="113">
        <f>IF(U171="nulová",N171,0)</f>
        <v>0</v>
      </c>
      <c r="BJ171" s="21" t="s">
        <v>88</v>
      </c>
      <c r="BK171" s="113">
        <f>ROUND(L171*K171,2)</f>
        <v>0</v>
      </c>
      <c r="BL171" s="21" t="s">
        <v>181</v>
      </c>
      <c r="BM171" s="21" t="s">
        <v>305</v>
      </c>
    </row>
    <row r="172" spans="2:65" s="1" customFormat="1" ht="31.5" customHeight="1">
      <c r="B172" s="38"/>
      <c r="C172" s="171" t="s">
        <v>230</v>
      </c>
      <c r="D172" s="171" t="s">
        <v>177</v>
      </c>
      <c r="E172" s="172" t="s">
        <v>306</v>
      </c>
      <c r="F172" s="265" t="s">
        <v>307</v>
      </c>
      <c r="G172" s="265"/>
      <c r="H172" s="265"/>
      <c r="I172" s="265"/>
      <c r="J172" s="173" t="s">
        <v>180</v>
      </c>
      <c r="K172" s="174">
        <v>20.337</v>
      </c>
      <c r="L172" s="266">
        <v>0</v>
      </c>
      <c r="M172" s="267"/>
      <c r="N172" s="268">
        <f>ROUND(L172*K172,2)</f>
        <v>0</v>
      </c>
      <c r="O172" s="268"/>
      <c r="P172" s="268"/>
      <c r="Q172" s="268"/>
      <c r="R172" s="40"/>
      <c r="T172" s="175" t="s">
        <v>22</v>
      </c>
      <c r="U172" s="47" t="s">
        <v>45</v>
      </c>
      <c r="V172" s="39"/>
      <c r="W172" s="176">
        <f>V172*K172</f>
        <v>0</v>
      </c>
      <c r="X172" s="176">
        <v>0</v>
      </c>
      <c r="Y172" s="176">
        <f>X172*K172</f>
        <v>0</v>
      </c>
      <c r="Z172" s="176">
        <v>0</v>
      </c>
      <c r="AA172" s="177">
        <f>Z172*K172</f>
        <v>0</v>
      </c>
      <c r="AR172" s="21" t="s">
        <v>181</v>
      </c>
      <c r="AT172" s="21" t="s">
        <v>177</v>
      </c>
      <c r="AU172" s="21" t="s">
        <v>140</v>
      </c>
      <c r="AY172" s="21" t="s">
        <v>176</v>
      </c>
      <c r="BE172" s="113">
        <f>IF(U172="základní",N172,0)</f>
        <v>0</v>
      </c>
      <c r="BF172" s="113">
        <f>IF(U172="snížená",N172,0)</f>
        <v>0</v>
      </c>
      <c r="BG172" s="113">
        <f>IF(U172="zákl. přenesená",N172,0)</f>
        <v>0</v>
      </c>
      <c r="BH172" s="113">
        <f>IF(U172="sníž. přenesená",N172,0)</f>
        <v>0</v>
      </c>
      <c r="BI172" s="113">
        <f>IF(U172="nulová",N172,0)</f>
        <v>0</v>
      </c>
      <c r="BJ172" s="21" t="s">
        <v>88</v>
      </c>
      <c r="BK172" s="113">
        <f>ROUND(L172*K172,2)</f>
        <v>0</v>
      </c>
      <c r="BL172" s="21" t="s">
        <v>181</v>
      </c>
      <c r="BM172" s="21" t="s">
        <v>308</v>
      </c>
    </row>
    <row r="173" spans="2:51" s="12" customFormat="1" ht="22.5" customHeight="1">
      <c r="B173" s="194"/>
      <c r="C173" s="195"/>
      <c r="D173" s="195"/>
      <c r="E173" s="196" t="s">
        <v>22</v>
      </c>
      <c r="F173" s="311" t="s">
        <v>286</v>
      </c>
      <c r="G173" s="312"/>
      <c r="H173" s="312"/>
      <c r="I173" s="312"/>
      <c r="J173" s="195"/>
      <c r="K173" s="197" t="s">
        <v>22</v>
      </c>
      <c r="L173" s="195"/>
      <c r="M173" s="195"/>
      <c r="N173" s="195"/>
      <c r="O173" s="195"/>
      <c r="P173" s="195"/>
      <c r="Q173" s="195"/>
      <c r="R173" s="198"/>
      <c r="T173" s="199"/>
      <c r="U173" s="195"/>
      <c r="V173" s="195"/>
      <c r="W173" s="195"/>
      <c r="X173" s="195"/>
      <c r="Y173" s="195"/>
      <c r="Z173" s="195"/>
      <c r="AA173" s="200"/>
      <c r="AT173" s="201" t="s">
        <v>199</v>
      </c>
      <c r="AU173" s="201" t="s">
        <v>140</v>
      </c>
      <c r="AV173" s="12" t="s">
        <v>88</v>
      </c>
      <c r="AW173" s="12" t="s">
        <v>37</v>
      </c>
      <c r="AX173" s="12" t="s">
        <v>80</v>
      </c>
      <c r="AY173" s="201" t="s">
        <v>176</v>
      </c>
    </row>
    <row r="174" spans="2:51" s="10" customFormat="1" ht="22.5" customHeight="1">
      <c r="B174" s="178"/>
      <c r="C174" s="179"/>
      <c r="D174" s="179"/>
      <c r="E174" s="180" t="s">
        <v>22</v>
      </c>
      <c r="F174" s="303" t="s">
        <v>309</v>
      </c>
      <c r="G174" s="304"/>
      <c r="H174" s="304"/>
      <c r="I174" s="304"/>
      <c r="J174" s="179"/>
      <c r="K174" s="181">
        <v>20.337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199</v>
      </c>
      <c r="AU174" s="185" t="s">
        <v>140</v>
      </c>
      <c r="AV174" s="10" t="s">
        <v>140</v>
      </c>
      <c r="AW174" s="10" t="s">
        <v>37</v>
      </c>
      <c r="AX174" s="10" t="s">
        <v>80</v>
      </c>
      <c r="AY174" s="185" t="s">
        <v>176</v>
      </c>
    </row>
    <row r="175" spans="2:51" s="11" customFormat="1" ht="22.5" customHeight="1">
      <c r="B175" s="186"/>
      <c r="C175" s="187"/>
      <c r="D175" s="187"/>
      <c r="E175" s="188" t="s">
        <v>22</v>
      </c>
      <c r="F175" s="271" t="s">
        <v>200</v>
      </c>
      <c r="G175" s="272"/>
      <c r="H175" s="272"/>
      <c r="I175" s="272"/>
      <c r="J175" s="187"/>
      <c r="K175" s="189">
        <v>20.337</v>
      </c>
      <c r="L175" s="187"/>
      <c r="M175" s="187"/>
      <c r="N175" s="187"/>
      <c r="O175" s="187"/>
      <c r="P175" s="187"/>
      <c r="Q175" s="187"/>
      <c r="R175" s="190"/>
      <c r="T175" s="191"/>
      <c r="U175" s="187"/>
      <c r="V175" s="187"/>
      <c r="W175" s="187"/>
      <c r="X175" s="187"/>
      <c r="Y175" s="187"/>
      <c r="Z175" s="187"/>
      <c r="AA175" s="192"/>
      <c r="AT175" s="193" t="s">
        <v>199</v>
      </c>
      <c r="AU175" s="193" t="s">
        <v>140</v>
      </c>
      <c r="AV175" s="11" t="s">
        <v>181</v>
      </c>
      <c r="AW175" s="11" t="s">
        <v>37</v>
      </c>
      <c r="AX175" s="11" t="s">
        <v>88</v>
      </c>
      <c r="AY175" s="193" t="s">
        <v>176</v>
      </c>
    </row>
    <row r="176" spans="2:65" s="1" customFormat="1" ht="31.5" customHeight="1">
      <c r="B176" s="38"/>
      <c r="C176" s="171" t="s">
        <v>234</v>
      </c>
      <c r="D176" s="171" t="s">
        <v>177</v>
      </c>
      <c r="E176" s="172" t="s">
        <v>310</v>
      </c>
      <c r="F176" s="265" t="s">
        <v>311</v>
      </c>
      <c r="G176" s="265"/>
      <c r="H176" s="265"/>
      <c r="I176" s="265"/>
      <c r="J176" s="173" t="s">
        <v>269</v>
      </c>
      <c r="K176" s="174">
        <v>195.383</v>
      </c>
      <c r="L176" s="266">
        <v>0</v>
      </c>
      <c r="M176" s="267"/>
      <c r="N176" s="268">
        <f>ROUND(L176*K176,2)</f>
        <v>0</v>
      </c>
      <c r="O176" s="268"/>
      <c r="P176" s="268"/>
      <c r="Q176" s="268"/>
      <c r="R176" s="40"/>
      <c r="T176" s="175" t="s">
        <v>22</v>
      </c>
      <c r="U176" s="47" t="s">
        <v>45</v>
      </c>
      <c r="V176" s="39"/>
      <c r="W176" s="176">
        <f>V176*K176</f>
        <v>0</v>
      </c>
      <c r="X176" s="176">
        <v>0</v>
      </c>
      <c r="Y176" s="176">
        <f>X176*K176</f>
        <v>0</v>
      </c>
      <c r="Z176" s="176">
        <v>0</v>
      </c>
      <c r="AA176" s="177">
        <f>Z176*K176</f>
        <v>0</v>
      </c>
      <c r="AR176" s="21" t="s">
        <v>181</v>
      </c>
      <c r="AT176" s="21" t="s">
        <v>177</v>
      </c>
      <c r="AU176" s="21" t="s">
        <v>140</v>
      </c>
      <c r="AY176" s="21" t="s">
        <v>176</v>
      </c>
      <c r="BE176" s="113">
        <f>IF(U176="základní",N176,0)</f>
        <v>0</v>
      </c>
      <c r="BF176" s="113">
        <f>IF(U176="snížená",N176,0)</f>
        <v>0</v>
      </c>
      <c r="BG176" s="113">
        <f>IF(U176="zákl. přenesená",N176,0)</f>
        <v>0</v>
      </c>
      <c r="BH176" s="113">
        <f>IF(U176="sníž. přenesená",N176,0)</f>
        <v>0</v>
      </c>
      <c r="BI176" s="113">
        <f>IF(U176="nulová",N176,0)</f>
        <v>0</v>
      </c>
      <c r="BJ176" s="21" t="s">
        <v>88</v>
      </c>
      <c r="BK176" s="113">
        <f>ROUND(L176*K176,2)</f>
        <v>0</v>
      </c>
      <c r="BL176" s="21" t="s">
        <v>181</v>
      </c>
      <c r="BM176" s="21" t="s">
        <v>312</v>
      </c>
    </row>
    <row r="177" spans="2:63" s="9" customFormat="1" ht="29.85" customHeight="1">
      <c r="B177" s="160"/>
      <c r="C177" s="161"/>
      <c r="D177" s="170" t="s">
        <v>242</v>
      </c>
      <c r="E177" s="170"/>
      <c r="F177" s="170"/>
      <c r="G177" s="170"/>
      <c r="H177" s="170"/>
      <c r="I177" s="170"/>
      <c r="J177" s="170"/>
      <c r="K177" s="170"/>
      <c r="L177" s="170"/>
      <c r="M177" s="170"/>
      <c r="N177" s="277">
        <f>BK177</f>
        <v>0</v>
      </c>
      <c r="O177" s="278"/>
      <c r="P177" s="278"/>
      <c r="Q177" s="278"/>
      <c r="R177" s="163"/>
      <c r="T177" s="164"/>
      <c r="U177" s="161"/>
      <c r="V177" s="161"/>
      <c r="W177" s="165">
        <f>SUM(W178:W181)</f>
        <v>0</v>
      </c>
      <c r="X177" s="161"/>
      <c r="Y177" s="165">
        <f>SUM(Y178:Y181)</f>
        <v>0</v>
      </c>
      <c r="Z177" s="161"/>
      <c r="AA177" s="166">
        <f>SUM(AA178:AA181)</f>
        <v>0</v>
      </c>
      <c r="AR177" s="167" t="s">
        <v>88</v>
      </c>
      <c r="AT177" s="168" t="s">
        <v>79</v>
      </c>
      <c r="AU177" s="168" t="s">
        <v>88</v>
      </c>
      <c r="AY177" s="167" t="s">
        <v>176</v>
      </c>
      <c r="BK177" s="169">
        <f>SUM(BK178:BK181)</f>
        <v>0</v>
      </c>
    </row>
    <row r="178" spans="2:65" s="1" customFormat="1" ht="31.5" customHeight="1">
      <c r="B178" s="38"/>
      <c r="C178" s="171" t="s">
        <v>11</v>
      </c>
      <c r="D178" s="171" t="s">
        <v>177</v>
      </c>
      <c r="E178" s="172" t="s">
        <v>313</v>
      </c>
      <c r="F178" s="265" t="s">
        <v>314</v>
      </c>
      <c r="G178" s="265"/>
      <c r="H178" s="265"/>
      <c r="I178" s="265"/>
      <c r="J178" s="173" t="s">
        <v>315</v>
      </c>
      <c r="K178" s="174">
        <v>40.432</v>
      </c>
      <c r="L178" s="266">
        <v>0</v>
      </c>
      <c r="M178" s="267"/>
      <c r="N178" s="268">
        <f>ROUND(L178*K178,2)</f>
        <v>0</v>
      </c>
      <c r="O178" s="268"/>
      <c r="P178" s="268"/>
      <c r="Q178" s="268"/>
      <c r="R178" s="40"/>
      <c r="T178" s="175" t="s">
        <v>22</v>
      </c>
      <c r="U178" s="47" t="s">
        <v>45</v>
      </c>
      <c r="V178" s="39"/>
      <c r="W178" s="176">
        <f>V178*K178</f>
        <v>0</v>
      </c>
      <c r="X178" s="176">
        <v>0</v>
      </c>
      <c r="Y178" s="176">
        <f>X178*K178</f>
        <v>0</v>
      </c>
      <c r="Z178" s="176">
        <v>0</v>
      </c>
      <c r="AA178" s="177">
        <f>Z178*K178</f>
        <v>0</v>
      </c>
      <c r="AR178" s="21" t="s">
        <v>181</v>
      </c>
      <c r="AT178" s="21" t="s">
        <v>177</v>
      </c>
      <c r="AU178" s="21" t="s">
        <v>140</v>
      </c>
      <c r="AY178" s="21" t="s">
        <v>176</v>
      </c>
      <c r="BE178" s="113">
        <f>IF(U178="základní",N178,0)</f>
        <v>0</v>
      </c>
      <c r="BF178" s="113">
        <f>IF(U178="snížená",N178,0)</f>
        <v>0</v>
      </c>
      <c r="BG178" s="113">
        <f>IF(U178="zákl. přenesená",N178,0)</f>
        <v>0</v>
      </c>
      <c r="BH178" s="113">
        <f>IF(U178="sníž. přenesená",N178,0)</f>
        <v>0</v>
      </c>
      <c r="BI178" s="113">
        <f>IF(U178="nulová",N178,0)</f>
        <v>0</v>
      </c>
      <c r="BJ178" s="21" t="s">
        <v>88</v>
      </c>
      <c r="BK178" s="113">
        <f>ROUND(L178*K178,2)</f>
        <v>0</v>
      </c>
      <c r="BL178" s="21" t="s">
        <v>181</v>
      </c>
      <c r="BM178" s="21" t="s">
        <v>316</v>
      </c>
    </row>
    <row r="179" spans="2:51" s="12" customFormat="1" ht="22.5" customHeight="1">
      <c r="B179" s="194"/>
      <c r="C179" s="195"/>
      <c r="D179" s="195"/>
      <c r="E179" s="196" t="s">
        <v>22</v>
      </c>
      <c r="F179" s="311" t="s">
        <v>286</v>
      </c>
      <c r="G179" s="312"/>
      <c r="H179" s="312"/>
      <c r="I179" s="312"/>
      <c r="J179" s="195"/>
      <c r="K179" s="197" t="s">
        <v>22</v>
      </c>
      <c r="L179" s="195"/>
      <c r="M179" s="195"/>
      <c r="N179" s="195"/>
      <c r="O179" s="195"/>
      <c r="P179" s="195"/>
      <c r="Q179" s="195"/>
      <c r="R179" s="198"/>
      <c r="T179" s="199"/>
      <c r="U179" s="195"/>
      <c r="V179" s="195"/>
      <c r="W179" s="195"/>
      <c r="X179" s="195"/>
      <c r="Y179" s="195"/>
      <c r="Z179" s="195"/>
      <c r="AA179" s="200"/>
      <c r="AT179" s="201" t="s">
        <v>199</v>
      </c>
      <c r="AU179" s="201" t="s">
        <v>140</v>
      </c>
      <c r="AV179" s="12" t="s">
        <v>88</v>
      </c>
      <c r="AW179" s="12" t="s">
        <v>37</v>
      </c>
      <c r="AX179" s="12" t="s">
        <v>80</v>
      </c>
      <c r="AY179" s="201" t="s">
        <v>176</v>
      </c>
    </row>
    <row r="180" spans="2:51" s="10" customFormat="1" ht="22.5" customHeight="1">
      <c r="B180" s="178"/>
      <c r="C180" s="179"/>
      <c r="D180" s="179"/>
      <c r="E180" s="180" t="s">
        <v>22</v>
      </c>
      <c r="F180" s="303" t="s">
        <v>317</v>
      </c>
      <c r="G180" s="304"/>
      <c r="H180" s="304"/>
      <c r="I180" s="304"/>
      <c r="J180" s="179"/>
      <c r="K180" s="181">
        <v>40.432</v>
      </c>
      <c r="L180" s="179"/>
      <c r="M180" s="179"/>
      <c r="N180" s="179"/>
      <c r="O180" s="179"/>
      <c r="P180" s="179"/>
      <c r="Q180" s="179"/>
      <c r="R180" s="182"/>
      <c r="T180" s="183"/>
      <c r="U180" s="179"/>
      <c r="V180" s="179"/>
      <c r="W180" s="179"/>
      <c r="X180" s="179"/>
      <c r="Y180" s="179"/>
      <c r="Z180" s="179"/>
      <c r="AA180" s="184"/>
      <c r="AT180" s="185" t="s">
        <v>199</v>
      </c>
      <c r="AU180" s="185" t="s">
        <v>140</v>
      </c>
      <c r="AV180" s="10" t="s">
        <v>140</v>
      </c>
      <c r="AW180" s="10" t="s">
        <v>37</v>
      </c>
      <c r="AX180" s="10" t="s">
        <v>80</v>
      </c>
      <c r="AY180" s="185" t="s">
        <v>176</v>
      </c>
    </row>
    <row r="181" spans="2:51" s="11" customFormat="1" ht="22.5" customHeight="1">
      <c r="B181" s="186"/>
      <c r="C181" s="187"/>
      <c r="D181" s="187"/>
      <c r="E181" s="188" t="s">
        <v>22</v>
      </c>
      <c r="F181" s="271" t="s">
        <v>200</v>
      </c>
      <c r="G181" s="272"/>
      <c r="H181" s="272"/>
      <c r="I181" s="272"/>
      <c r="J181" s="187"/>
      <c r="K181" s="189">
        <v>40.432</v>
      </c>
      <c r="L181" s="187"/>
      <c r="M181" s="187"/>
      <c r="N181" s="187"/>
      <c r="O181" s="187"/>
      <c r="P181" s="187"/>
      <c r="Q181" s="187"/>
      <c r="R181" s="190"/>
      <c r="T181" s="191"/>
      <c r="U181" s="187"/>
      <c r="V181" s="187"/>
      <c r="W181" s="187"/>
      <c r="X181" s="187"/>
      <c r="Y181" s="187"/>
      <c r="Z181" s="187"/>
      <c r="AA181" s="192"/>
      <c r="AT181" s="193" t="s">
        <v>199</v>
      </c>
      <c r="AU181" s="193" t="s">
        <v>140</v>
      </c>
      <c r="AV181" s="11" t="s">
        <v>181</v>
      </c>
      <c r="AW181" s="11" t="s">
        <v>37</v>
      </c>
      <c r="AX181" s="11" t="s">
        <v>88</v>
      </c>
      <c r="AY181" s="193" t="s">
        <v>176</v>
      </c>
    </row>
    <row r="182" spans="2:63" s="9" customFormat="1" ht="29.85" customHeight="1">
      <c r="B182" s="160"/>
      <c r="C182" s="161"/>
      <c r="D182" s="170" t="s">
        <v>243</v>
      </c>
      <c r="E182" s="170"/>
      <c r="F182" s="170"/>
      <c r="G182" s="170"/>
      <c r="H182" s="170"/>
      <c r="I182" s="170"/>
      <c r="J182" s="170"/>
      <c r="K182" s="170"/>
      <c r="L182" s="170"/>
      <c r="M182" s="170"/>
      <c r="N182" s="275">
        <f>BK182</f>
        <v>0</v>
      </c>
      <c r="O182" s="276"/>
      <c r="P182" s="276"/>
      <c r="Q182" s="276"/>
      <c r="R182" s="163"/>
      <c r="T182" s="164"/>
      <c r="U182" s="161"/>
      <c r="V182" s="161"/>
      <c r="W182" s="165">
        <f>SUM(W183:W277)</f>
        <v>0</v>
      </c>
      <c r="X182" s="161"/>
      <c r="Y182" s="165">
        <f>SUM(Y183:Y277)</f>
        <v>55.992408100000006</v>
      </c>
      <c r="Z182" s="161"/>
      <c r="AA182" s="166">
        <f>SUM(AA183:AA277)</f>
        <v>0</v>
      </c>
      <c r="AR182" s="167" t="s">
        <v>88</v>
      </c>
      <c r="AT182" s="168" t="s">
        <v>79</v>
      </c>
      <c r="AU182" s="168" t="s">
        <v>88</v>
      </c>
      <c r="AY182" s="167" t="s">
        <v>176</v>
      </c>
      <c r="BK182" s="169">
        <f>SUM(BK183:BK277)</f>
        <v>0</v>
      </c>
    </row>
    <row r="183" spans="2:65" s="1" customFormat="1" ht="31.5" customHeight="1">
      <c r="B183" s="38"/>
      <c r="C183" s="171" t="s">
        <v>318</v>
      </c>
      <c r="D183" s="171" t="s">
        <v>177</v>
      </c>
      <c r="E183" s="172" t="s">
        <v>319</v>
      </c>
      <c r="F183" s="265" t="s">
        <v>320</v>
      </c>
      <c r="G183" s="265"/>
      <c r="H183" s="265"/>
      <c r="I183" s="265"/>
      <c r="J183" s="173" t="s">
        <v>180</v>
      </c>
      <c r="K183" s="174">
        <v>17.044</v>
      </c>
      <c r="L183" s="266">
        <v>0</v>
      </c>
      <c r="M183" s="267"/>
      <c r="N183" s="268">
        <f>ROUND(L183*K183,2)</f>
        <v>0</v>
      </c>
      <c r="O183" s="268"/>
      <c r="P183" s="268"/>
      <c r="Q183" s="268"/>
      <c r="R183" s="40"/>
      <c r="T183" s="175" t="s">
        <v>22</v>
      </c>
      <c r="U183" s="47" t="s">
        <v>45</v>
      </c>
      <c r="V183" s="39"/>
      <c r="W183" s="176">
        <f>V183*K183</f>
        <v>0</v>
      </c>
      <c r="X183" s="176">
        <v>1.78636</v>
      </c>
      <c r="Y183" s="176">
        <f>X183*K183</f>
        <v>30.44671984</v>
      </c>
      <c r="Z183" s="176">
        <v>0</v>
      </c>
      <c r="AA183" s="177">
        <f>Z183*K183</f>
        <v>0</v>
      </c>
      <c r="AR183" s="21" t="s">
        <v>181</v>
      </c>
      <c r="AT183" s="21" t="s">
        <v>177</v>
      </c>
      <c r="AU183" s="21" t="s">
        <v>140</v>
      </c>
      <c r="AY183" s="21" t="s">
        <v>176</v>
      </c>
      <c r="BE183" s="113">
        <f>IF(U183="základní",N183,0)</f>
        <v>0</v>
      </c>
      <c r="BF183" s="113">
        <f>IF(U183="snížená",N183,0)</f>
        <v>0</v>
      </c>
      <c r="BG183" s="113">
        <f>IF(U183="zákl. přenesená",N183,0)</f>
        <v>0</v>
      </c>
      <c r="BH183" s="113">
        <f>IF(U183="sníž. přenesená",N183,0)</f>
        <v>0</v>
      </c>
      <c r="BI183" s="113">
        <f>IF(U183="nulová",N183,0)</f>
        <v>0</v>
      </c>
      <c r="BJ183" s="21" t="s">
        <v>88</v>
      </c>
      <c r="BK183" s="113">
        <f>ROUND(L183*K183,2)</f>
        <v>0</v>
      </c>
      <c r="BL183" s="21" t="s">
        <v>181</v>
      </c>
      <c r="BM183" s="21" t="s">
        <v>321</v>
      </c>
    </row>
    <row r="184" spans="2:51" s="12" customFormat="1" ht="22.5" customHeight="1">
      <c r="B184" s="194"/>
      <c r="C184" s="195"/>
      <c r="D184" s="195"/>
      <c r="E184" s="196" t="s">
        <v>22</v>
      </c>
      <c r="F184" s="311" t="s">
        <v>322</v>
      </c>
      <c r="G184" s="312"/>
      <c r="H184" s="312"/>
      <c r="I184" s="312"/>
      <c r="J184" s="195"/>
      <c r="K184" s="197" t="s">
        <v>22</v>
      </c>
      <c r="L184" s="195"/>
      <c r="M184" s="195"/>
      <c r="N184" s="195"/>
      <c r="O184" s="195"/>
      <c r="P184" s="195"/>
      <c r="Q184" s="195"/>
      <c r="R184" s="198"/>
      <c r="T184" s="199"/>
      <c r="U184" s="195"/>
      <c r="V184" s="195"/>
      <c r="W184" s="195"/>
      <c r="X184" s="195"/>
      <c r="Y184" s="195"/>
      <c r="Z184" s="195"/>
      <c r="AA184" s="200"/>
      <c r="AT184" s="201" t="s">
        <v>199</v>
      </c>
      <c r="AU184" s="201" t="s">
        <v>140</v>
      </c>
      <c r="AV184" s="12" t="s">
        <v>88</v>
      </c>
      <c r="AW184" s="12" t="s">
        <v>37</v>
      </c>
      <c r="AX184" s="12" t="s">
        <v>80</v>
      </c>
      <c r="AY184" s="201" t="s">
        <v>176</v>
      </c>
    </row>
    <row r="185" spans="2:51" s="10" customFormat="1" ht="31.5" customHeight="1">
      <c r="B185" s="178"/>
      <c r="C185" s="179"/>
      <c r="D185" s="179"/>
      <c r="E185" s="180" t="s">
        <v>22</v>
      </c>
      <c r="F185" s="303" t="s">
        <v>323</v>
      </c>
      <c r="G185" s="304"/>
      <c r="H185" s="304"/>
      <c r="I185" s="304"/>
      <c r="J185" s="179"/>
      <c r="K185" s="181">
        <v>3.1</v>
      </c>
      <c r="L185" s="179"/>
      <c r="M185" s="179"/>
      <c r="N185" s="179"/>
      <c r="O185" s="179"/>
      <c r="P185" s="179"/>
      <c r="Q185" s="179"/>
      <c r="R185" s="182"/>
      <c r="T185" s="183"/>
      <c r="U185" s="179"/>
      <c r="V185" s="179"/>
      <c r="W185" s="179"/>
      <c r="X185" s="179"/>
      <c r="Y185" s="179"/>
      <c r="Z185" s="179"/>
      <c r="AA185" s="184"/>
      <c r="AT185" s="185" t="s">
        <v>199</v>
      </c>
      <c r="AU185" s="185" t="s">
        <v>140</v>
      </c>
      <c r="AV185" s="10" t="s">
        <v>140</v>
      </c>
      <c r="AW185" s="10" t="s">
        <v>37</v>
      </c>
      <c r="AX185" s="10" t="s">
        <v>80</v>
      </c>
      <c r="AY185" s="185" t="s">
        <v>176</v>
      </c>
    </row>
    <row r="186" spans="2:51" s="10" customFormat="1" ht="31.5" customHeight="1">
      <c r="B186" s="178"/>
      <c r="C186" s="179"/>
      <c r="D186" s="179"/>
      <c r="E186" s="180" t="s">
        <v>22</v>
      </c>
      <c r="F186" s="303" t="s">
        <v>324</v>
      </c>
      <c r="G186" s="304"/>
      <c r="H186" s="304"/>
      <c r="I186" s="304"/>
      <c r="J186" s="179"/>
      <c r="K186" s="181">
        <v>3.915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199</v>
      </c>
      <c r="AU186" s="185" t="s">
        <v>140</v>
      </c>
      <c r="AV186" s="10" t="s">
        <v>140</v>
      </c>
      <c r="AW186" s="10" t="s">
        <v>37</v>
      </c>
      <c r="AX186" s="10" t="s">
        <v>80</v>
      </c>
      <c r="AY186" s="185" t="s">
        <v>176</v>
      </c>
    </row>
    <row r="187" spans="2:51" s="10" customFormat="1" ht="22.5" customHeight="1">
      <c r="B187" s="178"/>
      <c r="C187" s="179"/>
      <c r="D187" s="179"/>
      <c r="E187" s="180" t="s">
        <v>22</v>
      </c>
      <c r="F187" s="303" t="s">
        <v>325</v>
      </c>
      <c r="G187" s="304"/>
      <c r="H187" s="304"/>
      <c r="I187" s="304"/>
      <c r="J187" s="179"/>
      <c r="K187" s="181">
        <v>6.625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199</v>
      </c>
      <c r="AU187" s="185" t="s">
        <v>140</v>
      </c>
      <c r="AV187" s="10" t="s">
        <v>140</v>
      </c>
      <c r="AW187" s="10" t="s">
        <v>37</v>
      </c>
      <c r="AX187" s="10" t="s">
        <v>80</v>
      </c>
      <c r="AY187" s="185" t="s">
        <v>176</v>
      </c>
    </row>
    <row r="188" spans="2:51" s="12" customFormat="1" ht="22.5" customHeight="1">
      <c r="B188" s="194"/>
      <c r="C188" s="195"/>
      <c r="D188" s="195"/>
      <c r="E188" s="196" t="s">
        <v>22</v>
      </c>
      <c r="F188" s="305" t="s">
        <v>326</v>
      </c>
      <c r="G188" s="306"/>
      <c r="H188" s="306"/>
      <c r="I188" s="306"/>
      <c r="J188" s="195"/>
      <c r="K188" s="197" t="s">
        <v>22</v>
      </c>
      <c r="L188" s="195"/>
      <c r="M188" s="195"/>
      <c r="N188" s="195"/>
      <c r="O188" s="195"/>
      <c r="P188" s="195"/>
      <c r="Q188" s="195"/>
      <c r="R188" s="198"/>
      <c r="T188" s="199"/>
      <c r="U188" s="195"/>
      <c r="V188" s="195"/>
      <c r="W188" s="195"/>
      <c r="X188" s="195"/>
      <c r="Y188" s="195"/>
      <c r="Z188" s="195"/>
      <c r="AA188" s="200"/>
      <c r="AT188" s="201" t="s">
        <v>199</v>
      </c>
      <c r="AU188" s="201" t="s">
        <v>140</v>
      </c>
      <c r="AV188" s="12" t="s">
        <v>88</v>
      </c>
      <c r="AW188" s="12" t="s">
        <v>37</v>
      </c>
      <c r="AX188" s="12" t="s">
        <v>80</v>
      </c>
      <c r="AY188" s="201" t="s">
        <v>176</v>
      </c>
    </row>
    <row r="189" spans="2:51" s="10" customFormat="1" ht="31.5" customHeight="1">
      <c r="B189" s="178"/>
      <c r="C189" s="179"/>
      <c r="D189" s="179"/>
      <c r="E189" s="180" t="s">
        <v>22</v>
      </c>
      <c r="F189" s="303" t="s">
        <v>327</v>
      </c>
      <c r="G189" s="304"/>
      <c r="H189" s="304"/>
      <c r="I189" s="304"/>
      <c r="J189" s="179"/>
      <c r="K189" s="181">
        <v>3.404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199</v>
      </c>
      <c r="AU189" s="185" t="s">
        <v>140</v>
      </c>
      <c r="AV189" s="10" t="s">
        <v>140</v>
      </c>
      <c r="AW189" s="10" t="s">
        <v>37</v>
      </c>
      <c r="AX189" s="10" t="s">
        <v>80</v>
      </c>
      <c r="AY189" s="185" t="s">
        <v>176</v>
      </c>
    </row>
    <row r="190" spans="2:51" s="11" customFormat="1" ht="22.5" customHeight="1">
      <c r="B190" s="186"/>
      <c r="C190" s="187"/>
      <c r="D190" s="187"/>
      <c r="E190" s="188" t="s">
        <v>22</v>
      </c>
      <c r="F190" s="271" t="s">
        <v>200</v>
      </c>
      <c r="G190" s="272"/>
      <c r="H190" s="272"/>
      <c r="I190" s="272"/>
      <c r="J190" s="187"/>
      <c r="K190" s="189">
        <v>17.044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199</v>
      </c>
      <c r="AU190" s="193" t="s">
        <v>140</v>
      </c>
      <c r="AV190" s="11" t="s">
        <v>181</v>
      </c>
      <c r="AW190" s="11" t="s">
        <v>37</v>
      </c>
      <c r="AX190" s="11" t="s">
        <v>88</v>
      </c>
      <c r="AY190" s="193" t="s">
        <v>176</v>
      </c>
    </row>
    <row r="191" spans="2:65" s="1" customFormat="1" ht="22.5" customHeight="1">
      <c r="B191" s="38"/>
      <c r="C191" s="171" t="s">
        <v>328</v>
      </c>
      <c r="D191" s="171" t="s">
        <v>177</v>
      </c>
      <c r="E191" s="172" t="s">
        <v>329</v>
      </c>
      <c r="F191" s="265" t="s">
        <v>330</v>
      </c>
      <c r="G191" s="265"/>
      <c r="H191" s="265"/>
      <c r="I191" s="265"/>
      <c r="J191" s="173" t="s">
        <v>180</v>
      </c>
      <c r="K191" s="174">
        <v>2.136</v>
      </c>
      <c r="L191" s="266">
        <v>0</v>
      </c>
      <c r="M191" s="267"/>
      <c r="N191" s="268">
        <f>ROUND(L191*K191,2)</f>
        <v>0</v>
      </c>
      <c r="O191" s="268"/>
      <c r="P191" s="268"/>
      <c r="Q191" s="268"/>
      <c r="R191" s="40"/>
      <c r="T191" s="175" t="s">
        <v>22</v>
      </c>
      <c r="U191" s="47" t="s">
        <v>45</v>
      </c>
      <c r="V191" s="39"/>
      <c r="W191" s="176">
        <f>V191*K191</f>
        <v>0</v>
      </c>
      <c r="X191" s="176">
        <v>1.84872</v>
      </c>
      <c r="Y191" s="176">
        <f>X191*K191</f>
        <v>3.9488659200000003</v>
      </c>
      <c r="Z191" s="176">
        <v>0</v>
      </c>
      <c r="AA191" s="177">
        <f>Z191*K191</f>
        <v>0</v>
      </c>
      <c r="AR191" s="21" t="s">
        <v>181</v>
      </c>
      <c r="AT191" s="21" t="s">
        <v>177</v>
      </c>
      <c r="AU191" s="21" t="s">
        <v>140</v>
      </c>
      <c r="AY191" s="21" t="s">
        <v>176</v>
      </c>
      <c r="BE191" s="113">
        <f>IF(U191="základní",N191,0)</f>
        <v>0</v>
      </c>
      <c r="BF191" s="113">
        <f>IF(U191="snížená",N191,0)</f>
        <v>0</v>
      </c>
      <c r="BG191" s="113">
        <f>IF(U191="zákl. přenesená",N191,0)</f>
        <v>0</v>
      </c>
      <c r="BH191" s="113">
        <f>IF(U191="sníž. přenesená",N191,0)</f>
        <v>0</v>
      </c>
      <c r="BI191" s="113">
        <f>IF(U191="nulová",N191,0)</f>
        <v>0</v>
      </c>
      <c r="BJ191" s="21" t="s">
        <v>88</v>
      </c>
      <c r="BK191" s="113">
        <f>ROUND(L191*K191,2)</f>
        <v>0</v>
      </c>
      <c r="BL191" s="21" t="s">
        <v>181</v>
      </c>
      <c r="BM191" s="21" t="s">
        <v>331</v>
      </c>
    </row>
    <row r="192" spans="2:51" s="12" customFormat="1" ht="22.5" customHeight="1">
      <c r="B192" s="194"/>
      <c r="C192" s="195"/>
      <c r="D192" s="195"/>
      <c r="E192" s="196" t="s">
        <v>22</v>
      </c>
      <c r="F192" s="311" t="s">
        <v>332</v>
      </c>
      <c r="G192" s="312"/>
      <c r="H192" s="312"/>
      <c r="I192" s="312"/>
      <c r="J192" s="195"/>
      <c r="K192" s="197" t="s">
        <v>22</v>
      </c>
      <c r="L192" s="195"/>
      <c r="M192" s="195"/>
      <c r="N192" s="195"/>
      <c r="O192" s="195"/>
      <c r="P192" s="195"/>
      <c r="Q192" s="195"/>
      <c r="R192" s="198"/>
      <c r="T192" s="199"/>
      <c r="U192" s="195"/>
      <c r="V192" s="195"/>
      <c r="W192" s="195"/>
      <c r="X192" s="195"/>
      <c r="Y192" s="195"/>
      <c r="Z192" s="195"/>
      <c r="AA192" s="200"/>
      <c r="AT192" s="201" t="s">
        <v>199</v>
      </c>
      <c r="AU192" s="201" t="s">
        <v>140</v>
      </c>
      <c r="AV192" s="12" t="s">
        <v>88</v>
      </c>
      <c r="AW192" s="12" t="s">
        <v>37</v>
      </c>
      <c r="AX192" s="12" t="s">
        <v>80</v>
      </c>
      <c r="AY192" s="201" t="s">
        <v>176</v>
      </c>
    </row>
    <row r="193" spans="2:51" s="10" customFormat="1" ht="22.5" customHeight="1">
      <c r="B193" s="178"/>
      <c r="C193" s="179"/>
      <c r="D193" s="179"/>
      <c r="E193" s="180" t="s">
        <v>22</v>
      </c>
      <c r="F193" s="303" t="s">
        <v>333</v>
      </c>
      <c r="G193" s="304"/>
      <c r="H193" s="304"/>
      <c r="I193" s="304"/>
      <c r="J193" s="179"/>
      <c r="K193" s="181">
        <v>0.338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199</v>
      </c>
      <c r="AU193" s="185" t="s">
        <v>140</v>
      </c>
      <c r="AV193" s="10" t="s">
        <v>140</v>
      </c>
      <c r="AW193" s="10" t="s">
        <v>37</v>
      </c>
      <c r="AX193" s="10" t="s">
        <v>80</v>
      </c>
      <c r="AY193" s="185" t="s">
        <v>176</v>
      </c>
    </row>
    <row r="194" spans="2:51" s="10" customFormat="1" ht="22.5" customHeight="1">
      <c r="B194" s="178"/>
      <c r="C194" s="179"/>
      <c r="D194" s="179"/>
      <c r="E194" s="180" t="s">
        <v>22</v>
      </c>
      <c r="F194" s="303" t="s">
        <v>334</v>
      </c>
      <c r="G194" s="304"/>
      <c r="H194" s="304"/>
      <c r="I194" s="304"/>
      <c r="J194" s="179"/>
      <c r="K194" s="181">
        <v>0.461</v>
      </c>
      <c r="L194" s="179"/>
      <c r="M194" s="179"/>
      <c r="N194" s="179"/>
      <c r="O194" s="179"/>
      <c r="P194" s="179"/>
      <c r="Q194" s="179"/>
      <c r="R194" s="182"/>
      <c r="T194" s="183"/>
      <c r="U194" s="179"/>
      <c r="V194" s="179"/>
      <c r="W194" s="179"/>
      <c r="X194" s="179"/>
      <c r="Y194" s="179"/>
      <c r="Z194" s="179"/>
      <c r="AA194" s="184"/>
      <c r="AT194" s="185" t="s">
        <v>199</v>
      </c>
      <c r="AU194" s="185" t="s">
        <v>140</v>
      </c>
      <c r="AV194" s="10" t="s">
        <v>140</v>
      </c>
      <c r="AW194" s="10" t="s">
        <v>37</v>
      </c>
      <c r="AX194" s="10" t="s">
        <v>80</v>
      </c>
      <c r="AY194" s="185" t="s">
        <v>176</v>
      </c>
    </row>
    <row r="195" spans="2:51" s="10" customFormat="1" ht="22.5" customHeight="1">
      <c r="B195" s="178"/>
      <c r="C195" s="179"/>
      <c r="D195" s="179"/>
      <c r="E195" s="180" t="s">
        <v>22</v>
      </c>
      <c r="F195" s="303" t="s">
        <v>335</v>
      </c>
      <c r="G195" s="304"/>
      <c r="H195" s="304"/>
      <c r="I195" s="304"/>
      <c r="J195" s="179"/>
      <c r="K195" s="181">
        <v>0.466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199</v>
      </c>
      <c r="AU195" s="185" t="s">
        <v>140</v>
      </c>
      <c r="AV195" s="10" t="s">
        <v>140</v>
      </c>
      <c r="AW195" s="10" t="s">
        <v>37</v>
      </c>
      <c r="AX195" s="10" t="s">
        <v>80</v>
      </c>
      <c r="AY195" s="185" t="s">
        <v>176</v>
      </c>
    </row>
    <row r="196" spans="2:51" s="12" customFormat="1" ht="22.5" customHeight="1">
      <c r="B196" s="194"/>
      <c r="C196" s="195"/>
      <c r="D196" s="195"/>
      <c r="E196" s="196" t="s">
        <v>22</v>
      </c>
      <c r="F196" s="305" t="s">
        <v>336</v>
      </c>
      <c r="G196" s="306"/>
      <c r="H196" s="306"/>
      <c r="I196" s="306"/>
      <c r="J196" s="195"/>
      <c r="K196" s="197" t="s">
        <v>22</v>
      </c>
      <c r="L196" s="195"/>
      <c r="M196" s="195"/>
      <c r="N196" s="195"/>
      <c r="O196" s="195"/>
      <c r="P196" s="195"/>
      <c r="Q196" s="195"/>
      <c r="R196" s="198"/>
      <c r="T196" s="199"/>
      <c r="U196" s="195"/>
      <c r="V196" s="195"/>
      <c r="W196" s="195"/>
      <c r="X196" s="195"/>
      <c r="Y196" s="195"/>
      <c r="Z196" s="195"/>
      <c r="AA196" s="200"/>
      <c r="AT196" s="201" t="s">
        <v>199</v>
      </c>
      <c r="AU196" s="201" t="s">
        <v>140</v>
      </c>
      <c r="AV196" s="12" t="s">
        <v>88</v>
      </c>
      <c r="AW196" s="12" t="s">
        <v>37</v>
      </c>
      <c r="AX196" s="12" t="s">
        <v>80</v>
      </c>
      <c r="AY196" s="201" t="s">
        <v>176</v>
      </c>
    </row>
    <row r="197" spans="2:51" s="10" customFormat="1" ht="22.5" customHeight="1">
      <c r="B197" s="178"/>
      <c r="C197" s="179"/>
      <c r="D197" s="179"/>
      <c r="E197" s="180" t="s">
        <v>22</v>
      </c>
      <c r="F197" s="303" t="s">
        <v>337</v>
      </c>
      <c r="G197" s="304"/>
      <c r="H197" s="304"/>
      <c r="I197" s="304"/>
      <c r="J197" s="179"/>
      <c r="K197" s="181">
        <v>0.131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199</v>
      </c>
      <c r="AU197" s="185" t="s">
        <v>140</v>
      </c>
      <c r="AV197" s="10" t="s">
        <v>140</v>
      </c>
      <c r="AW197" s="10" t="s">
        <v>37</v>
      </c>
      <c r="AX197" s="10" t="s">
        <v>80</v>
      </c>
      <c r="AY197" s="185" t="s">
        <v>176</v>
      </c>
    </row>
    <row r="198" spans="2:51" s="10" customFormat="1" ht="22.5" customHeight="1">
      <c r="B198" s="178"/>
      <c r="C198" s="179"/>
      <c r="D198" s="179"/>
      <c r="E198" s="180" t="s">
        <v>22</v>
      </c>
      <c r="F198" s="303" t="s">
        <v>338</v>
      </c>
      <c r="G198" s="304"/>
      <c r="H198" s="304"/>
      <c r="I198" s="304"/>
      <c r="J198" s="179"/>
      <c r="K198" s="181">
        <v>0.131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199</v>
      </c>
      <c r="AU198" s="185" t="s">
        <v>140</v>
      </c>
      <c r="AV198" s="10" t="s">
        <v>140</v>
      </c>
      <c r="AW198" s="10" t="s">
        <v>37</v>
      </c>
      <c r="AX198" s="10" t="s">
        <v>80</v>
      </c>
      <c r="AY198" s="185" t="s">
        <v>176</v>
      </c>
    </row>
    <row r="199" spans="2:51" s="10" customFormat="1" ht="22.5" customHeight="1">
      <c r="B199" s="178"/>
      <c r="C199" s="179"/>
      <c r="D199" s="179"/>
      <c r="E199" s="180" t="s">
        <v>22</v>
      </c>
      <c r="F199" s="303" t="s">
        <v>339</v>
      </c>
      <c r="G199" s="304"/>
      <c r="H199" s="304"/>
      <c r="I199" s="304"/>
      <c r="J199" s="179"/>
      <c r="K199" s="181">
        <v>0.12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199</v>
      </c>
      <c r="AU199" s="185" t="s">
        <v>140</v>
      </c>
      <c r="AV199" s="10" t="s">
        <v>140</v>
      </c>
      <c r="AW199" s="10" t="s">
        <v>37</v>
      </c>
      <c r="AX199" s="10" t="s">
        <v>80</v>
      </c>
      <c r="AY199" s="185" t="s">
        <v>176</v>
      </c>
    </row>
    <row r="200" spans="2:51" s="10" customFormat="1" ht="22.5" customHeight="1">
      <c r="B200" s="178"/>
      <c r="C200" s="179"/>
      <c r="D200" s="179"/>
      <c r="E200" s="180" t="s">
        <v>22</v>
      </c>
      <c r="F200" s="303" t="s">
        <v>340</v>
      </c>
      <c r="G200" s="304"/>
      <c r="H200" s="304"/>
      <c r="I200" s="304"/>
      <c r="J200" s="179"/>
      <c r="K200" s="181">
        <v>0.094</v>
      </c>
      <c r="L200" s="179"/>
      <c r="M200" s="179"/>
      <c r="N200" s="179"/>
      <c r="O200" s="179"/>
      <c r="P200" s="179"/>
      <c r="Q200" s="179"/>
      <c r="R200" s="182"/>
      <c r="T200" s="183"/>
      <c r="U200" s="179"/>
      <c r="V200" s="179"/>
      <c r="W200" s="179"/>
      <c r="X200" s="179"/>
      <c r="Y200" s="179"/>
      <c r="Z200" s="179"/>
      <c r="AA200" s="184"/>
      <c r="AT200" s="185" t="s">
        <v>199</v>
      </c>
      <c r="AU200" s="185" t="s">
        <v>140</v>
      </c>
      <c r="AV200" s="10" t="s">
        <v>140</v>
      </c>
      <c r="AW200" s="10" t="s">
        <v>37</v>
      </c>
      <c r="AX200" s="10" t="s">
        <v>80</v>
      </c>
      <c r="AY200" s="185" t="s">
        <v>176</v>
      </c>
    </row>
    <row r="201" spans="2:51" s="10" customFormat="1" ht="22.5" customHeight="1">
      <c r="B201" s="178"/>
      <c r="C201" s="179"/>
      <c r="D201" s="179"/>
      <c r="E201" s="180" t="s">
        <v>22</v>
      </c>
      <c r="F201" s="303" t="s">
        <v>341</v>
      </c>
      <c r="G201" s="304"/>
      <c r="H201" s="304"/>
      <c r="I201" s="304"/>
      <c r="J201" s="179"/>
      <c r="K201" s="181">
        <v>0.159</v>
      </c>
      <c r="L201" s="179"/>
      <c r="M201" s="179"/>
      <c r="N201" s="179"/>
      <c r="O201" s="179"/>
      <c r="P201" s="179"/>
      <c r="Q201" s="179"/>
      <c r="R201" s="182"/>
      <c r="T201" s="183"/>
      <c r="U201" s="179"/>
      <c r="V201" s="179"/>
      <c r="W201" s="179"/>
      <c r="X201" s="179"/>
      <c r="Y201" s="179"/>
      <c r="Z201" s="179"/>
      <c r="AA201" s="184"/>
      <c r="AT201" s="185" t="s">
        <v>199</v>
      </c>
      <c r="AU201" s="185" t="s">
        <v>140</v>
      </c>
      <c r="AV201" s="10" t="s">
        <v>140</v>
      </c>
      <c r="AW201" s="10" t="s">
        <v>37</v>
      </c>
      <c r="AX201" s="10" t="s">
        <v>80</v>
      </c>
      <c r="AY201" s="185" t="s">
        <v>176</v>
      </c>
    </row>
    <row r="202" spans="2:51" s="12" customFormat="1" ht="22.5" customHeight="1">
      <c r="B202" s="194"/>
      <c r="C202" s="195"/>
      <c r="D202" s="195"/>
      <c r="E202" s="196" t="s">
        <v>22</v>
      </c>
      <c r="F202" s="305" t="s">
        <v>342</v>
      </c>
      <c r="G202" s="306"/>
      <c r="H202" s="306"/>
      <c r="I202" s="306"/>
      <c r="J202" s="195"/>
      <c r="K202" s="197" t="s">
        <v>22</v>
      </c>
      <c r="L202" s="195"/>
      <c r="M202" s="195"/>
      <c r="N202" s="195"/>
      <c r="O202" s="195"/>
      <c r="P202" s="195"/>
      <c r="Q202" s="195"/>
      <c r="R202" s="198"/>
      <c r="T202" s="199"/>
      <c r="U202" s="195"/>
      <c r="V202" s="195"/>
      <c r="W202" s="195"/>
      <c r="X202" s="195"/>
      <c r="Y202" s="195"/>
      <c r="Z202" s="195"/>
      <c r="AA202" s="200"/>
      <c r="AT202" s="201" t="s">
        <v>199</v>
      </c>
      <c r="AU202" s="201" t="s">
        <v>140</v>
      </c>
      <c r="AV202" s="12" t="s">
        <v>88</v>
      </c>
      <c r="AW202" s="12" t="s">
        <v>37</v>
      </c>
      <c r="AX202" s="12" t="s">
        <v>80</v>
      </c>
      <c r="AY202" s="201" t="s">
        <v>176</v>
      </c>
    </row>
    <row r="203" spans="2:51" s="10" customFormat="1" ht="22.5" customHeight="1">
      <c r="B203" s="178"/>
      <c r="C203" s="179"/>
      <c r="D203" s="179"/>
      <c r="E203" s="180" t="s">
        <v>22</v>
      </c>
      <c r="F203" s="303" t="s">
        <v>343</v>
      </c>
      <c r="G203" s="304"/>
      <c r="H203" s="304"/>
      <c r="I203" s="304"/>
      <c r="J203" s="179"/>
      <c r="K203" s="181">
        <v>0.065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199</v>
      </c>
      <c r="AU203" s="185" t="s">
        <v>140</v>
      </c>
      <c r="AV203" s="10" t="s">
        <v>140</v>
      </c>
      <c r="AW203" s="10" t="s">
        <v>37</v>
      </c>
      <c r="AX203" s="10" t="s">
        <v>80</v>
      </c>
      <c r="AY203" s="185" t="s">
        <v>176</v>
      </c>
    </row>
    <row r="204" spans="2:51" s="10" customFormat="1" ht="22.5" customHeight="1">
      <c r="B204" s="178"/>
      <c r="C204" s="179"/>
      <c r="D204" s="179"/>
      <c r="E204" s="180" t="s">
        <v>22</v>
      </c>
      <c r="F204" s="303" t="s">
        <v>344</v>
      </c>
      <c r="G204" s="304"/>
      <c r="H204" s="304"/>
      <c r="I204" s="304"/>
      <c r="J204" s="179"/>
      <c r="K204" s="181">
        <v>0.171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199</v>
      </c>
      <c r="AU204" s="185" t="s">
        <v>140</v>
      </c>
      <c r="AV204" s="10" t="s">
        <v>140</v>
      </c>
      <c r="AW204" s="10" t="s">
        <v>37</v>
      </c>
      <c r="AX204" s="10" t="s">
        <v>80</v>
      </c>
      <c r="AY204" s="185" t="s">
        <v>176</v>
      </c>
    </row>
    <row r="205" spans="2:51" s="11" customFormat="1" ht="22.5" customHeight="1">
      <c r="B205" s="186"/>
      <c r="C205" s="187"/>
      <c r="D205" s="187"/>
      <c r="E205" s="188" t="s">
        <v>22</v>
      </c>
      <c r="F205" s="271" t="s">
        <v>200</v>
      </c>
      <c r="G205" s="272"/>
      <c r="H205" s="272"/>
      <c r="I205" s="272"/>
      <c r="J205" s="187"/>
      <c r="K205" s="189">
        <v>2.136</v>
      </c>
      <c r="L205" s="187"/>
      <c r="M205" s="187"/>
      <c r="N205" s="187"/>
      <c r="O205" s="187"/>
      <c r="P205" s="187"/>
      <c r="Q205" s="187"/>
      <c r="R205" s="190"/>
      <c r="T205" s="191"/>
      <c r="U205" s="187"/>
      <c r="V205" s="187"/>
      <c r="W205" s="187"/>
      <c r="X205" s="187"/>
      <c r="Y205" s="187"/>
      <c r="Z205" s="187"/>
      <c r="AA205" s="192"/>
      <c r="AT205" s="193" t="s">
        <v>199</v>
      </c>
      <c r="AU205" s="193" t="s">
        <v>140</v>
      </c>
      <c r="AV205" s="11" t="s">
        <v>181</v>
      </c>
      <c r="AW205" s="11" t="s">
        <v>37</v>
      </c>
      <c r="AX205" s="11" t="s">
        <v>88</v>
      </c>
      <c r="AY205" s="193" t="s">
        <v>176</v>
      </c>
    </row>
    <row r="206" spans="2:65" s="1" customFormat="1" ht="31.5" customHeight="1">
      <c r="B206" s="38"/>
      <c r="C206" s="171" t="s">
        <v>345</v>
      </c>
      <c r="D206" s="171" t="s">
        <v>177</v>
      </c>
      <c r="E206" s="172" t="s">
        <v>346</v>
      </c>
      <c r="F206" s="265" t="s">
        <v>347</v>
      </c>
      <c r="G206" s="265"/>
      <c r="H206" s="265"/>
      <c r="I206" s="265"/>
      <c r="J206" s="173" t="s">
        <v>189</v>
      </c>
      <c r="K206" s="174">
        <v>1.603</v>
      </c>
      <c r="L206" s="266">
        <v>0</v>
      </c>
      <c r="M206" s="267"/>
      <c r="N206" s="268">
        <f>ROUND(L206*K206,2)</f>
        <v>0</v>
      </c>
      <c r="O206" s="268"/>
      <c r="P206" s="268"/>
      <c r="Q206" s="268"/>
      <c r="R206" s="40"/>
      <c r="T206" s="175" t="s">
        <v>22</v>
      </c>
      <c r="U206" s="47" t="s">
        <v>45</v>
      </c>
      <c r="V206" s="39"/>
      <c r="W206" s="176">
        <f>V206*K206</f>
        <v>0</v>
      </c>
      <c r="X206" s="176">
        <v>0.01221</v>
      </c>
      <c r="Y206" s="176">
        <f>X206*K206</f>
        <v>0.01957263</v>
      </c>
      <c r="Z206" s="176">
        <v>0</v>
      </c>
      <c r="AA206" s="177">
        <f>Z206*K206</f>
        <v>0</v>
      </c>
      <c r="AR206" s="21" t="s">
        <v>181</v>
      </c>
      <c r="AT206" s="21" t="s">
        <v>177</v>
      </c>
      <c r="AU206" s="21" t="s">
        <v>140</v>
      </c>
      <c r="AY206" s="21" t="s">
        <v>176</v>
      </c>
      <c r="BE206" s="113">
        <f>IF(U206="základní",N206,0)</f>
        <v>0</v>
      </c>
      <c r="BF206" s="113">
        <f>IF(U206="snížená",N206,0)</f>
        <v>0</v>
      </c>
      <c r="BG206" s="113">
        <f>IF(U206="zákl. přenesená",N206,0)</f>
        <v>0</v>
      </c>
      <c r="BH206" s="113">
        <f>IF(U206="sníž. přenesená",N206,0)</f>
        <v>0</v>
      </c>
      <c r="BI206" s="113">
        <f>IF(U206="nulová",N206,0)</f>
        <v>0</v>
      </c>
      <c r="BJ206" s="21" t="s">
        <v>88</v>
      </c>
      <c r="BK206" s="113">
        <f>ROUND(L206*K206,2)</f>
        <v>0</v>
      </c>
      <c r="BL206" s="21" t="s">
        <v>181</v>
      </c>
      <c r="BM206" s="21" t="s">
        <v>348</v>
      </c>
    </row>
    <row r="207" spans="2:51" s="10" customFormat="1" ht="22.5" customHeight="1">
      <c r="B207" s="178"/>
      <c r="C207" s="179"/>
      <c r="D207" s="179"/>
      <c r="E207" s="180" t="s">
        <v>22</v>
      </c>
      <c r="F207" s="269" t="s">
        <v>349</v>
      </c>
      <c r="G207" s="270"/>
      <c r="H207" s="270"/>
      <c r="I207" s="270"/>
      <c r="J207" s="179"/>
      <c r="K207" s="181">
        <v>1.424</v>
      </c>
      <c r="L207" s="179"/>
      <c r="M207" s="179"/>
      <c r="N207" s="179"/>
      <c r="O207" s="179"/>
      <c r="P207" s="179"/>
      <c r="Q207" s="179"/>
      <c r="R207" s="182"/>
      <c r="T207" s="183"/>
      <c r="U207" s="179"/>
      <c r="V207" s="179"/>
      <c r="W207" s="179"/>
      <c r="X207" s="179"/>
      <c r="Y207" s="179"/>
      <c r="Z207" s="179"/>
      <c r="AA207" s="184"/>
      <c r="AT207" s="185" t="s">
        <v>199</v>
      </c>
      <c r="AU207" s="185" t="s">
        <v>140</v>
      </c>
      <c r="AV207" s="10" t="s">
        <v>140</v>
      </c>
      <c r="AW207" s="10" t="s">
        <v>37</v>
      </c>
      <c r="AX207" s="10" t="s">
        <v>80</v>
      </c>
      <c r="AY207" s="185" t="s">
        <v>176</v>
      </c>
    </row>
    <row r="208" spans="2:51" s="10" customFormat="1" ht="22.5" customHeight="1">
      <c r="B208" s="178"/>
      <c r="C208" s="179"/>
      <c r="D208" s="179"/>
      <c r="E208" s="180" t="s">
        <v>22</v>
      </c>
      <c r="F208" s="303" t="s">
        <v>350</v>
      </c>
      <c r="G208" s="304"/>
      <c r="H208" s="304"/>
      <c r="I208" s="304"/>
      <c r="J208" s="179"/>
      <c r="K208" s="181">
        <v>0.179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199</v>
      </c>
      <c r="AU208" s="185" t="s">
        <v>140</v>
      </c>
      <c r="AV208" s="10" t="s">
        <v>140</v>
      </c>
      <c r="AW208" s="10" t="s">
        <v>37</v>
      </c>
      <c r="AX208" s="10" t="s">
        <v>80</v>
      </c>
      <c r="AY208" s="185" t="s">
        <v>176</v>
      </c>
    </row>
    <row r="209" spans="2:51" s="11" customFormat="1" ht="22.5" customHeight="1">
      <c r="B209" s="186"/>
      <c r="C209" s="187"/>
      <c r="D209" s="187"/>
      <c r="E209" s="188" t="s">
        <v>22</v>
      </c>
      <c r="F209" s="271" t="s">
        <v>200</v>
      </c>
      <c r="G209" s="272"/>
      <c r="H209" s="272"/>
      <c r="I209" s="272"/>
      <c r="J209" s="187"/>
      <c r="K209" s="189">
        <v>1.603</v>
      </c>
      <c r="L209" s="187"/>
      <c r="M209" s="187"/>
      <c r="N209" s="187"/>
      <c r="O209" s="187"/>
      <c r="P209" s="187"/>
      <c r="Q209" s="187"/>
      <c r="R209" s="190"/>
      <c r="T209" s="191"/>
      <c r="U209" s="187"/>
      <c r="V209" s="187"/>
      <c r="W209" s="187"/>
      <c r="X209" s="187"/>
      <c r="Y209" s="187"/>
      <c r="Z209" s="187"/>
      <c r="AA209" s="192"/>
      <c r="AT209" s="193" t="s">
        <v>199</v>
      </c>
      <c r="AU209" s="193" t="s">
        <v>140</v>
      </c>
      <c r="AV209" s="11" t="s">
        <v>181</v>
      </c>
      <c r="AW209" s="11" t="s">
        <v>37</v>
      </c>
      <c r="AX209" s="11" t="s">
        <v>88</v>
      </c>
      <c r="AY209" s="193" t="s">
        <v>176</v>
      </c>
    </row>
    <row r="210" spans="2:65" s="1" customFormat="1" ht="31.5" customHeight="1">
      <c r="B210" s="38"/>
      <c r="C210" s="202" t="s">
        <v>351</v>
      </c>
      <c r="D210" s="202" t="s">
        <v>352</v>
      </c>
      <c r="E210" s="203" t="s">
        <v>353</v>
      </c>
      <c r="F210" s="307" t="s">
        <v>354</v>
      </c>
      <c r="G210" s="307"/>
      <c r="H210" s="307"/>
      <c r="I210" s="307"/>
      <c r="J210" s="204" t="s">
        <v>189</v>
      </c>
      <c r="K210" s="205">
        <v>1.731</v>
      </c>
      <c r="L210" s="308">
        <v>0</v>
      </c>
      <c r="M210" s="309"/>
      <c r="N210" s="310">
        <f>ROUND(L210*K210,2)</f>
        <v>0</v>
      </c>
      <c r="O210" s="268"/>
      <c r="P210" s="268"/>
      <c r="Q210" s="268"/>
      <c r="R210" s="40"/>
      <c r="T210" s="175" t="s">
        <v>22</v>
      </c>
      <c r="U210" s="47" t="s">
        <v>45</v>
      </c>
      <c r="V210" s="39"/>
      <c r="W210" s="176">
        <f>V210*K210</f>
        <v>0</v>
      </c>
      <c r="X210" s="176">
        <v>1</v>
      </c>
      <c r="Y210" s="176">
        <f>X210*K210</f>
        <v>1.731</v>
      </c>
      <c r="Z210" s="176">
        <v>0</v>
      </c>
      <c r="AA210" s="177">
        <f>Z210*K210</f>
        <v>0</v>
      </c>
      <c r="AR210" s="21" t="s">
        <v>209</v>
      </c>
      <c r="AT210" s="21" t="s">
        <v>352</v>
      </c>
      <c r="AU210" s="21" t="s">
        <v>140</v>
      </c>
      <c r="AY210" s="21" t="s">
        <v>176</v>
      </c>
      <c r="BE210" s="113">
        <f>IF(U210="základní",N210,0)</f>
        <v>0</v>
      </c>
      <c r="BF210" s="113">
        <f>IF(U210="snížená",N210,0)</f>
        <v>0</v>
      </c>
      <c r="BG210" s="113">
        <f>IF(U210="zákl. přenesená",N210,0)</f>
        <v>0</v>
      </c>
      <c r="BH210" s="113">
        <f>IF(U210="sníž. přenesená",N210,0)</f>
        <v>0</v>
      </c>
      <c r="BI210" s="113">
        <f>IF(U210="nulová",N210,0)</f>
        <v>0</v>
      </c>
      <c r="BJ210" s="21" t="s">
        <v>88</v>
      </c>
      <c r="BK210" s="113">
        <f>ROUND(L210*K210,2)</f>
        <v>0</v>
      </c>
      <c r="BL210" s="21" t="s">
        <v>181</v>
      </c>
      <c r="BM210" s="21" t="s">
        <v>355</v>
      </c>
    </row>
    <row r="211" spans="2:65" s="1" customFormat="1" ht="31.5" customHeight="1">
      <c r="B211" s="38"/>
      <c r="C211" s="171" t="s">
        <v>356</v>
      </c>
      <c r="D211" s="171" t="s">
        <v>177</v>
      </c>
      <c r="E211" s="172" t="s">
        <v>357</v>
      </c>
      <c r="F211" s="265" t="s">
        <v>358</v>
      </c>
      <c r="G211" s="265"/>
      <c r="H211" s="265"/>
      <c r="I211" s="265"/>
      <c r="J211" s="173" t="s">
        <v>189</v>
      </c>
      <c r="K211" s="174">
        <v>0.985</v>
      </c>
      <c r="L211" s="266">
        <v>0</v>
      </c>
      <c r="M211" s="267"/>
      <c r="N211" s="268">
        <f>ROUND(L211*K211,2)</f>
        <v>0</v>
      </c>
      <c r="O211" s="268"/>
      <c r="P211" s="268"/>
      <c r="Q211" s="268"/>
      <c r="R211" s="40"/>
      <c r="T211" s="175" t="s">
        <v>22</v>
      </c>
      <c r="U211" s="47" t="s">
        <v>45</v>
      </c>
      <c r="V211" s="39"/>
      <c r="W211" s="176">
        <f>V211*K211</f>
        <v>0</v>
      </c>
      <c r="X211" s="176">
        <v>1.09</v>
      </c>
      <c r="Y211" s="176">
        <f>X211*K211</f>
        <v>1.07365</v>
      </c>
      <c r="Z211" s="176">
        <v>0</v>
      </c>
      <c r="AA211" s="177">
        <f>Z211*K211</f>
        <v>0</v>
      </c>
      <c r="AR211" s="21" t="s">
        <v>181</v>
      </c>
      <c r="AT211" s="21" t="s">
        <v>177</v>
      </c>
      <c r="AU211" s="21" t="s">
        <v>140</v>
      </c>
      <c r="AY211" s="21" t="s">
        <v>176</v>
      </c>
      <c r="BE211" s="113">
        <f>IF(U211="základní",N211,0)</f>
        <v>0</v>
      </c>
      <c r="BF211" s="113">
        <f>IF(U211="snížená",N211,0)</f>
        <v>0</v>
      </c>
      <c r="BG211" s="113">
        <f>IF(U211="zákl. přenesená",N211,0)</f>
        <v>0</v>
      </c>
      <c r="BH211" s="113">
        <f>IF(U211="sníž. přenesená",N211,0)</f>
        <v>0</v>
      </c>
      <c r="BI211" s="113">
        <f>IF(U211="nulová",N211,0)</f>
        <v>0</v>
      </c>
      <c r="BJ211" s="21" t="s">
        <v>88</v>
      </c>
      <c r="BK211" s="113">
        <f>ROUND(L211*K211,2)</f>
        <v>0</v>
      </c>
      <c r="BL211" s="21" t="s">
        <v>181</v>
      </c>
      <c r="BM211" s="21" t="s">
        <v>359</v>
      </c>
    </row>
    <row r="212" spans="2:51" s="12" customFormat="1" ht="22.5" customHeight="1">
      <c r="B212" s="194"/>
      <c r="C212" s="195"/>
      <c r="D212" s="195"/>
      <c r="E212" s="196" t="s">
        <v>22</v>
      </c>
      <c r="F212" s="311" t="s">
        <v>332</v>
      </c>
      <c r="G212" s="312"/>
      <c r="H212" s="312"/>
      <c r="I212" s="312"/>
      <c r="J212" s="195"/>
      <c r="K212" s="197" t="s">
        <v>22</v>
      </c>
      <c r="L212" s="195"/>
      <c r="M212" s="195"/>
      <c r="N212" s="195"/>
      <c r="O212" s="195"/>
      <c r="P212" s="195"/>
      <c r="Q212" s="195"/>
      <c r="R212" s="198"/>
      <c r="T212" s="199"/>
      <c r="U212" s="195"/>
      <c r="V212" s="195"/>
      <c r="W212" s="195"/>
      <c r="X212" s="195"/>
      <c r="Y212" s="195"/>
      <c r="Z212" s="195"/>
      <c r="AA212" s="200"/>
      <c r="AT212" s="201" t="s">
        <v>199</v>
      </c>
      <c r="AU212" s="201" t="s">
        <v>140</v>
      </c>
      <c r="AV212" s="12" t="s">
        <v>88</v>
      </c>
      <c r="AW212" s="12" t="s">
        <v>37</v>
      </c>
      <c r="AX212" s="12" t="s">
        <v>80</v>
      </c>
      <c r="AY212" s="201" t="s">
        <v>176</v>
      </c>
    </row>
    <row r="213" spans="2:51" s="10" customFormat="1" ht="22.5" customHeight="1">
      <c r="B213" s="178"/>
      <c r="C213" s="179"/>
      <c r="D213" s="179"/>
      <c r="E213" s="180" t="s">
        <v>22</v>
      </c>
      <c r="F213" s="303" t="s">
        <v>360</v>
      </c>
      <c r="G213" s="304"/>
      <c r="H213" s="304"/>
      <c r="I213" s="304"/>
      <c r="J213" s="179"/>
      <c r="K213" s="181">
        <v>0.158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199</v>
      </c>
      <c r="AU213" s="185" t="s">
        <v>140</v>
      </c>
      <c r="AV213" s="10" t="s">
        <v>140</v>
      </c>
      <c r="AW213" s="10" t="s">
        <v>37</v>
      </c>
      <c r="AX213" s="10" t="s">
        <v>80</v>
      </c>
      <c r="AY213" s="185" t="s">
        <v>176</v>
      </c>
    </row>
    <row r="214" spans="2:51" s="10" customFormat="1" ht="22.5" customHeight="1">
      <c r="B214" s="178"/>
      <c r="C214" s="179"/>
      <c r="D214" s="179"/>
      <c r="E214" s="180" t="s">
        <v>22</v>
      </c>
      <c r="F214" s="303" t="s">
        <v>361</v>
      </c>
      <c r="G214" s="304"/>
      <c r="H214" s="304"/>
      <c r="I214" s="304"/>
      <c r="J214" s="179"/>
      <c r="K214" s="181">
        <v>0.178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199</v>
      </c>
      <c r="AU214" s="185" t="s">
        <v>140</v>
      </c>
      <c r="AV214" s="10" t="s">
        <v>140</v>
      </c>
      <c r="AW214" s="10" t="s">
        <v>37</v>
      </c>
      <c r="AX214" s="10" t="s">
        <v>80</v>
      </c>
      <c r="AY214" s="185" t="s">
        <v>176</v>
      </c>
    </row>
    <row r="215" spans="2:51" s="10" customFormat="1" ht="22.5" customHeight="1">
      <c r="B215" s="178"/>
      <c r="C215" s="179"/>
      <c r="D215" s="179"/>
      <c r="E215" s="180" t="s">
        <v>22</v>
      </c>
      <c r="F215" s="303" t="s">
        <v>362</v>
      </c>
      <c r="G215" s="304"/>
      <c r="H215" s="304"/>
      <c r="I215" s="304"/>
      <c r="J215" s="179"/>
      <c r="K215" s="181">
        <v>0.179</v>
      </c>
      <c r="L215" s="179"/>
      <c r="M215" s="179"/>
      <c r="N215" s="179"/>
      <c r="O215" s="179"/>
      <c r="P215" s="179"/>
      <c r="Q215" s="179"/>
      <c r="R215" s="182"/>
      <c r="T215" s="183"/>
      <c r="U215" s="179"/>
      <c r="V215" s="179"/>
      <c r="W215" s="179"/>
      <c r="X215" s="179"/>
      <c r="Y215" s="179"/>
      <c r="Z215" s="179"/>
      <c r="AA215" s="184"/>
      <c r="AT215" s="185" t="s">
        <v>199</v>
      </c>
      <c r="AU215" s="185" t="s">
        <v>140</v>
      </c>
      <c r="AV215" s="10" t="s">
        <v>140</v>
      </c>
      <c r="AW215" s="10" t="s">
        <v>37</v>
      </c>
      <c r="AX215" s="10" t="s">
        <v>80</v>
      </c>
      <c r="AY215" s="185" t="s">
        <v>176</v>
      </c>
    </row>
    <row r="216" spans="2:51" s="12" customFormat="1" ht="22.5" customHeight="1">
      <c r="B216" s="194"/>
      <c r="C216" s="195"/>
      <c r="D216" s="195"/>
      <c r="E216" s="196" t="s">
        <v>22</v>
      </c>
      <c r="F216" s="305" t="s">
        <v>336</v>
      </c>
      <c r="G216" s="306"/>
      <c r="H216" s="306"/>
      <c r="I216" s="306"/>
      <c r="J216" s="195"/>
      <c r="K216" s="197" t="s">
        <v>22</v>
      </c>
      <c r="L216" s="195"/>
      <c r="M216" s="195"/>
      <c r="N216" s="195"/>
      <c r="O216" s="195"/>
      <c r="P216" s="195"/>
      <c r="Q216" s="195"/>
      <c r="R216" s="198"/>
      <c r="T216" s="199"/>
      <c r="U216" s="195"/>
      <c r="V216" s="195"/>
      <c r="W216" s="195"/>
      <c r="X216" s="195"/>
      <c r="Y216" s="195"/>
      <c r="Z216" s="195"/>
      <c r="AA216" s="200"/>
      <c r="AT216" s="201" t="s">
        <v>199</v>
      </c>
      <c r="AU216" s="201" t="s">
        <v>140</v>
      </c>
      <c r="AV216" s="12" t="s">
        <v>88</v>
      </c>
      <c r="AW216" s="12" t="s">
        <v>37</v>
      </c>
      <c r="AX216" s="12" t="s">
        <v>80</v>
      </c>
      <c r="AY216" s="201" t="s">
        <v>176</v>
      </c>
    </row>
    <row r="217" spans="2:51" s="10" customFormat="1" ht="31.5" customHeight="1">
      <c r="B217" s="178"/>
      <c r="C217" s="179"/>
      <c r="D217" s="179"/>
      <c r="E217" s="180" t="s">
        <v>22</v>
      </c>
      <c r="F217" s="303" t="s">
        <v>363</v>
      </c>
      <c r="G217" s="304"/>
      <c r="H217" s="304"/>
      <c r="I217" s="304"/>
      <c r="J217" s="179"/>
      <c r="K217" s="181">
        <v>0.067</v>
      </c>
      <c r="L217" s="179"/>
      <c r="M217" s="179"/>
      <c r="N217" s="179"/>
      <c r="O217" s="179"/>
      <c r="P217" s="179"/>
      <c r="Q217" s="179"/>
      <c r="R217" s="182"/>
      <c r="T217" s="183"/>
      <c r="U217" s="179"/>
      <c r="V217" s="179"/>
      <c r="W217" s="179"/>
      <c r="X217" s="179"/>
      <c r="Y217" s="179"/>
      <c r="Z217" s="179"/>
      <c r="AA217" s="184"/>
      <c r="AT217" s="185" t="s">
        <v>199</v>
      </c>
      <c r="AU217" s="185" t="s">
        <v>140</v>
      </c>
      <c r="AV217" s="10" t="s">
        <v>140</v>
      </c>
      <c r="AW217" s="10" t="s">
        <v>37</v>
      </c>
      <c r="AX217" s="10" t="s">
        <v>80</v>
      </c>
      <c r="AY217" s="185" t="s">
        <v>176</v>
      </c>
    </row>
    <row r="218" spans="2:51" s="10" customFormat="1" ht="22.5" customHeight="1">
      <c r="B218" s="178"/>
      <c r="C218" s="179"/>
      <c r="D218" s="179"/>
      <c r="E218" s="180" t="s">
        <v>22</v>
      </c>
      <c r="F218" s="303" t="s">
        <v>364</v>
      </c>
      <c r="G218" s="304"/>
      <c r="H218" s="304"/>
      <c r="I218" s="304"/>
      <c r="J218" s="179"/>
      <c r="K218" s="181">
        <v>0.067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199</v>
      </c>
      <c r="AU218" s="185" t="s">
        <v>140</v>
      </c>
      <c r="AV218" s="10" t="s">
        <v>140</v>
      </c>
      <c r="AW218" s="10" t="s">
        <v>37</v>
      </c>
      <c r="AX218" s="10" t="s">
        <v>80</v>
      </c>
      <c r="AY218" s="185" t="s">
        <v>176</v>
      </c>
    </row>
    <row r="219" spans="2:51" s="10" customFormat="1" ht="22.5" customHeight="1">
      <c r="B219" s="178"/>
      <c r="C219" s="179"/>
      <c r="D219" s="179"/>
      <c r="E219" s="180" t="s">
        <v>22</v>
      </c>
      <c r="F219" s="303" t="s">
        <v>364</v>
      </c>
      <c r="G219" s="304"/>
      <c r="H219" s="304"/>
      <c r="I219" s="304"/>
      <c r="J219" s="179"/>
      <c r="K219" s="181">
        <v>0.067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199</v>
      </c>
      <c r="AU219" s="185" t="s">
        <v>140</v>
      </c>
      <c r="AV219" s="10" t="s">
        <v>140</v>
      </c>
      <c r="AW219" s="10" t="s">
        <v>37</v>
      </c>
      <c r="AX219" s="10" t="s">
        <v>80</v>
      </c>
      <c r="AY219" s="185" t="s">
        <v>176</v>
      </c>
    </row>
    <row r="220" spans="2:51" s="10" customFormat="1" ht="22.5" customHeight="1">
      <c r="B220" s="178"/>
      <c r="C220" s="179"/>
      <c r="D220" s="179"/>
      <c r="E220" s="180" t="s">
        <v>22</v>
      </c>
      <c r="F220" s="303" t="s">
        <v>364</v>
      </c>
      <c r="G220" s="304"/>
      <c r="H220" s="304"/>
      <c r="I220" s="304"/>
      <c r="J220" s="179"/>
      <c r="K220" s="181">
        <v>0.067</v>
      </c>
      <c r="L220" s="179"/>
      <c r="M220" s="179"/>
      <c r="N220" s="179"/>
      <c r="O220" s="179"/>
      <c r="P220" s="179"/>
      <c r="Q220" s="179"/>
      <c r="R220" s="182"/>
      <c r="T220" s="183"/>
      <c r="U220" s="179"/>
      <c r="V220" s="179"/>
      <c r="W220" s="179"/>
      <c r="X220" s="179"/>
      <c r="Y220" s="179"/>
      <c r="Z220" s="179"/>
      <c r="AA220" s="184"/>
      <c r="AT220" s="185" t="s">
        <v>199</v>
      </c>
      <c r="AU220" s="185" t="s">
        <v>140</v>
      </c>
      <c r="AV220" s="10" t="s">
        <v>140</v>
      </c>
      <c r="AW220" s="10" t="s">
        <v>37</v>
      </c>
      <c r="AX220" s="10" t="s">
        <v>80</v>
      </c>
      <c r="AY220" s="185" t="s">
        <v>176</v>
      </c>
    </row>
    <row r="221" spans="2:51" s="10" customFormat="1" ht="22.5" customHeight="1">
      <c r="B221" s="178"/>
      <c r="C221" s="179"/>
      <c r="D221" s="179"/>
      <c r="E221" s="180" t="s">
        <v>22</v>
      </c>
      <c r="F221" s="303" t="s">
        <v>365</v>
      </c>
      <c r="G221" s="304"/>
      <c r="H221" s="304"/>
      <c r="I221" s="304"/>
      <c r="J221" s="179"/>
      <c r="K221" s="181">
        <v>0.067</v>
      </c>
      <c r="L221" s="179"/>
      <c r="M221" s="179"/>
      <c r="N221" s="179"/>
      <c r="O221" s="179"/>
      <c r="P221" s="179"/>
      <c r="Q221" s="179"/>
      <c r="R221" s="182"/>
      <c r="T221" s="183"/>
      <c r="U221" s="179"/>
      <c r="V221" s="179"/>
      <c r="W221" s="179"/>
      <c r="X221" s="179"/>
      <c r="Y221" s="179"/>
      <c r="Z221" s="179"/>
      <c r="AA221" s="184"/>
      <c r="AT221" s="185" t="s">
        <v>199</v>
      </c>
      <c r="AU221" s="185" t="s">
        <v>140</v>
      </c>
      <c r="AV221" s="10" t="s">
        <v>140</v>
      </c>
      <c r="AW221" s="10" t="s">
        <v>37</v>
      </c>
      <c r="AX221" s="10" t="s">
        <v>80</v>
      </c>
      <c r="AY221" s="185" t="s">
        <v>176</v>
      </c>
    </row>
    <row r="222" spans="2:51" s="12" customFormat="1" ht="22.5" customHeight="1">
      <c r="B222" s="194"/>
      <c r="C222" s="195"/>
      <c r="D222" s="195"/>
      <c r="E222" s="196" t="s">
        <v>22</v>
      </c>
      <c r="F222" s="305" t="s">
        <v>342</v>
      </c>
      <c r="G222" s="306"/>
      <c r="H222" s="306"/>
      <c r="I222" s="306"/>
      <c r="J222" s="195"/>
      <c r="K222" s="197" t="s">
        <v>22</v>
      </c>
      <c r="L222" s="195"/>
      <c r="M222" s="195"/>
      <c r="N222" s="195"/>
      <c r="O222" s="195"/>
      <c r="P222" s="195"/>
      <c r="Q222" s="195"/>
      <c r="R222" s="198"/>
      <c r="T222" s="199"/>
      <c r="U222" s="195"/>
      <c r="V222" s="195"/>
      <c r="W222" s="195"/>
      <c r="X222" s="195"/>
      <c r="Y222" s="195"/>
      <c r="Z222" s="195"/>
      <c r="AA222" s="200"/>
      <c r="AT222" s="201" t="s">
        <v>199</v>
      </c>
      <c r="AU222" s="201" t="s">
        <v>140</v>
      </c>
      <c r="AV222" s="12" t="s">
        <v>88</v>
      </c>
      <c r="AW222" s="12" t="s">
        <v>37</v>
      </c>
      <c r="AX222" s="12" t="s">
        <v>80</v>
      </c>
      <c r="AY222" s="201" t="s">
        <v>176</v>
      </c>
    </row>
    <row r="223" spans="2:51" s="10" customFormat="1" ht="22.5" customHeight="1">
      <c r="B223" s="178"/>
      <c r="C223" s="179"/>
      <c r="D223" s="179"/>
      <c r="E223" s="180" t="s">
        <v>22</v>
      </c>
      <c r="F223" s="303" t="s">
        <v>366</v>
      </c>
      <c r="G223" s="304"/>
      <c r="H223" s="304"/>
      <c r="I223" s="304"/>
      <c r="J223" s="179"/>
      <c r="K223" s="181">
        <v>0.054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199</v>
      </c>
      <c r="AU223" s="185" t="s">
        <v>140</v>
      </c>
      <c r="AV223" s="10" t="s">
        <v>140</v>
      </c>
      <c r="AW223" s="10" t="s">
        <v>37</v>
      </c>
      <c r="AX223" s="10" t="s">
        <v>80</v>
      </c>
      <c r="AY223" s="185" t="s">
        <v>176</v>
      </c>
    </row>
    <row r="224" spans="2:51" s="10" customFormat="1" ht="22.5" customHeight="1">
      <c r="B224" s="178"/>
      <c r="C224" s="179"/>
      <c r="D224" s="179"/>
      <c r="E224" s="180" t="s">
        <v>22</v>
      </c>
      <c r="F224" s="303" t="s">
        <v>367</v>
      </c>
      <c r="G224" s="304"/>
      <c r="H224" s="304"/>
      <c r="I224" s="304"/>
      <c r="J224" s="179"/>
      <c r="K224" s="181">
        <v>0.081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199</v>
      </c>
      <c r="AU224" s="185" t="s">
        <v>140</v>
      </c>
      <c r="AV224" s="10" t="s">
        <v>140</v>
      </c>
      <c r="AW224" s="10" t="s">
        <v>37</v>
      </c>
      <c r="AX224" s="10" t="s">
        <v>80</v>
      </c>
      <c r="AY224" s="185" t="s">
        <v>176</v>
      </c>
    </row>
    <row r="225" spans="2:51" s="11" customFormat="1" ht="22.5" customHeight="1">
      <c r="B225" s="186"/>
      <c r="C225" s="187"/>
      <c r="D225" s="187"/>
      <c r="E225" s="188" t="s">
        <v>22</v>
      </c>
      <c r="F225" s="271" t="s">
        <v>200</v>
      </c>
      <c r="G225" s="272"/>
      <c r="H225" s="272"/>
      <c r="I225" s="272"/>
      <c r="J225" s="187"/>
      <c r="K225" s="189">
        <v>0.985</v>
      </c>
      <c r="L225" s="187"/>
      <c r="M225" s="187"/>
      <c r="N225" s="187"/>
      <c r="O225" s="187"/>
      <c r="P225" s="187"/>
      <c r="Q225" s="187"/>
      <c r="R225" s="190"/>
      <c r="T225" s="191"/>
      <c r="U225" s="187"/>
      <c r="V225" s="187"/>
      <c r="W225" s="187"/>
      <c r="X225" s="187"/>
      <c r="Y225" s="187"/>
      <c r="Z225" s="187"/>
      <c r="AA225" s="192"/>
      <c r="AT225" s="193" t="s">
        <v>199</v>
      </c>
      <c r="AU225" s="193" t="s">
        <v>140</v>
      </c>
      <c r="AV225" s="11" t="s">
        <v>181</v>
      </c>
      <c r="AW225" s="11" t="s">
        <v>37</v>
      </c>
      <c r="AX225" s="11" t="s">
        <v>88</v>
      </c>
      <c r="AY225" s="193" t="s">
        <v>176</v>
      </c>
    </row>
    <row r="226" spans="2:65" s="1" customFormat="1" ht="22.5" customHeight="1">
      <c r="B226" s="38"/>
      <c r="C226" s="171" t="s">
        <v>10</v>
      </c>
      <c r="D226" s="171" t="s">
        <v>177</v>
      </c>
      <c r="E226" s="172" t="s">
        <v>368</v>
      </c>
      <c r="F226" s="265" t="s">
        <v>369</v>
      </c>
      <c r="G226" s="265"/>
      <c r="H226" s="265"/>
      <c r="I226" s="265"/>
      <c r="J226" s="173" t="s">
        <v>180</v>
      </c>
      <c r="K226" s="174">
        <v>0.27</v>
      </c>
      <c r="L226" s="266">
        <v>0</v>
      </c>
      <c r="M226" s="267"/>
      <c r="N226" s="268">
        <f>ROUND(L226*K226,2)</f>
        <v>0</v>
      </c>
      <c r="O226" s="268"/>
      <c r="P226" s="268"/>
      <c r="Q226" s="268"/>
      <c r="R226" s="40"/>
      <c r="T226" s="175" t="s">
        <v>22</v>
      </c>
      <c r="U226" s="47" t="s">
        <v>45</v>
      </c>
      <c r="V226" s="39"/>
      <c r="W226" s="176">
        <f>V226*K226</f>
        <v>0</v>
      </c>
      <c r="X226" s="176">
        <v>2.45329</v>
      </c>
      <c r="Y226" s="176">
        <f>X226*K226</f>
        <v>0.6623883</v>
      </c>
      <c r="Z226" s="176">
        <v>0</v>
      </c>
      <c r="AA226" s="177">
        <f>Z226*K226</f>
        <v>0</v>
      </c>
      <c r="AR226" s="21" t="s">
        <v>181</v>
      </c>
      <c r="AT226" s="21" t="s">
        <v>177</v>
      </c>
      <c r="AU226" s="21" t="s">
        <v>140</v>
      </c>
      <c r="AY226" s="21" t="s">
        <v>176</v>
      </c>
      <c r="BE226" s="113">
        <f>IF(U226="základní",N226,0)</f>
        <v>0</v>
      </c>
      <c r="BF226" s="113">
        <f>IF(U226="snížená",N226,0)</f>
        <v>0</v>
      </c>
      <c r="BG226" s="113">
        <f>IF(U226="zákl. přenesená",N226,0)</f>
        <v>0</v>
      </c>
      <c r="BH226" s="113">
        <f>IF(U226="sníž. přenesená",N226,0)</f>
        <v>0</v>
      </c>
      <c r="BI226" s="113">
        <f>IF(U226="nulová",N226,0)</f>
        <v>0</v>
      </c>
      <c r="BJ226" s="21" t="s">
        <v>88</v>
      </c>
      <c r="BK226" s="113">
        <f>ROUND(L226*K226,2)</f>
        <v>0</v>
      </c>
      <c r="BL226" s="21" t="s">
        <v>181</v>
      </c>
      <c r="BM226" s="21" t="s">
        <v>370</v>
      </c>
    </row>
    <row r="227" spans="2:51" s="10" customFormat="1" ht="22.5" customHeight="1">
      <c r="B227" s="178"/>
      <c r="C227" s="179"/>
      <c r="D227" s="179"/>
      <c r="E227" s="180" t="s">
        <v>22</v>
      </c>
      <c r="F227" s="269" t="s">
        <v>371</v>
      </c>
      <c r="G227" s="270"/>
      <c r="H227" s="270"/>
      <c r="I227" s="270"/>
      <c r="J227" s="179"/>
      <c r="K227" s="181">
        <v>0.27</v>
      </c>
      <c r="L227" s="179"/>
      <c r="M227" s="179"/>
      <c r="N227" s="179"/>
      <c r="O227" s="179"/>
      <c r="P227" s="179"/>
      <c r="Q227" s="179"/>
      <c r="R227" s="182"/>
      <c r="T227" s="183"/>
      <c r="U227" s="179"/>
      <c r="V227" s="179"/>
      <c r="W227" s="179"/>
      <c r="X227" s="179"/>
      <c r="Y227" s="179"/>
      <c r="Z227" s="179"/>
      <c r="AA227" s="184"/>
      <c r="AT227" s="185" t="s">
        <v>199</v>
      </c>
      <c r="AU227" s="185" t="s">
        <v>140</v>
      </c>
      <c r="AV227" s="10" t="s">
        <v>140</v>
      </c>
      <c r="AW227" s="10" t="s">
        <v>37</v>
      </c>
      <c r="AX227" s="10" t="s">
        <v>80</v>
      </c>
      <c r="AY227" s="185" t="s">
        <v>176</v>
      </c>
    </row>
    <row r="228" spans="2:51" s="11" customFormat="1" ht="22.5" customHeight="1">
      <c r="B228" s="186"/>
      <c r="C228" s="187"/>
      <c r="D228" s="187"/>
      <c r="E228" s="188" t="s">
        <v>22</v>
      </c>
      <c r="F228" s="271" t="s">
        <v>200</v>
      </c>
      <c r="G228" s="272"/>
      <c r="H228" s="272"/>
      <c r="I228" s="272"/>
      <c r="J228" s="187"/>
      <c r="K228" s="189">
        <v>0.27</v>
      </c>
      <c r="L228" s="187"/>
      <c r="M228" s="187"/>
      <c r="N228" s="187"/>
      <c r="O228" s="187"/>
      <c r="P228" s="187"/>
      <c r="Q228" s="187"/>
      <c r="R228" s="190"/>
      <c r="T228" s="191"/>
      <c r="U228" s="187"/>
      <c r="V228" s="187"/>
      <c r="W228" s="187"/>
      <c r="X228" s="187"/>
      <c r="Y228" s="187"/>
      <c r="Z228" s="187"/>
      <c r="AA228" s="192"/>
      <c r="AT228" s="193" t="s">
        <v>199</v>
      </c>
      <c r="AU228" s="193" t="s">
        <v>140</v>
      </c>
      <c r="AV228" s="11" t="s">
        <v>181</v>
      </c>
      <c r="AW228" s="11" t="s">
        <v>37</v>
      </c>
      <c r="AX228" s="11" t="s">
        <v>88</v>
      </c>
      <c r="AY228" s="193" t="s">
        <v>176</v>
      </c>
    </row>
    <row r="229" spans="2:65" s="1" customFormat="1" ht="31.5" customHeight="1">
      <c r="B229" s="38"/>
      <c r="C229" s="171" t="s">
        <v>372</v>
      </c>
      <c r="D229" s="171" t="s">
        <v>177</v>
      </c>
      <c r="E229" s="172" t="s">
        <v>373</v>
      </c>
      <c r="F229" s="265" t="s">
        <v>374</v>
      </c>
      <c r="G229" s="265"/>
      <c r="H229" s="265"/>
      <c r="I229" s="265"/>
      <c r="J229" s="173" t="s">
        <v>269</v>
      </c>
      <c r="K229" s="174">
        <v>3.6</v>
      </c>
      <c r="L229" s="266">
        <v>0</v>
      </c>
      <c r="M229" s="267"/>
      <c r="N229" s="268">
        <f>ROUND(L229*K229,2)</f>
        <v>0</v>
      </c>
      <c r="O229" s="268"/>
      <c r="P229" s="268"/>
      <c r="Q229" s="268"/>
      <c r="R229" s="40"/>
      <c r="T229" s="175" t="s">
        <v>22</v>
      </c>
      <c r="U229" s="47" t="s">
        <v>45</v>
      </c>
      <c r="V229" s="39"/>
      <c r="W229" s="176">
        <f>V229*K229</f>
        <v>0</v>
      </c>
      <c r="X229" s="176">
        <v>0.00126</v>
      </c>
      <c r="Y229" s="176">
        <f>X229*K229</f>
        <v>0.004536</v>
      </c>
      <c r="Z229" s="176">
        <v>0</v>
      </c>
      <c r="AA229" s="177">
        <f>Z229*K229</f>
        <v>0</v>
      </c>
      <c r="AR229" s="21" t="s">
        <v>181</v>
      </c>
      <c r="AT229" s="21" t="s">
        <v>177</v>
      </c>
      <c r="AU229" s="21" t="s">
        <v>140</v>
      </c>
      <c r="AY229" s="21" t="s">
        <v>176</v>
      </c>
      <c r="BE229" s="113">
        <f>IF(U229="základní",N229,0)</f>
        <v>0</v>
      </c>
      <c r="BF229" s="113">
        <f>IF(U229="snížená",N229,0)</f>
        <v>0</v>
      </c>
      <c r="BG229" s="113">
        <f>IF(U229="zákl. přenesená",N229,0)</f>
        <v>0</v>
      </c>
      <c r="BH229" s="113">
        <f>IF(U229="sníž. přenesená",N229,0)</f>
        <v>0</v>
      </c>
      <c r="BI229" s="113">
        <f>IF(U229="nulová",N229,0)</f>
        <v>0</v>
      </c>
      <c r="BJ229" s="21" t="s">
        <v>88</v>
      </c>
      <c r="BK229" s="113">
        <f>ROUND(L229*K229,2)</f>
        <v>0</v>
      </c>
      <c r="BL229" s="21" t="s">
        <v>181</v>
      </c>
      <c r="BM229" s="21" t="s">
        <v>375</v>
      </c>
    </row>
    <row r="230" spans="2:51" s="10" customFormat="1" ht="22.5" customHeight="1">
      <c r="B230" s="178"/>
      <c r="C230" s="179"/>
      <c r="D230" s="179"/>
      <c r="E230" s="180" t="s">
        <v>22</v>
      </c>
      <c r="F230" s="269" t="s">
        <v>376</v>
      </c>
      <c r="G230" s="270"/>
      <c r="H230" s="270"/>
      <c r="I230" s="270"/>
      <c r="J230" s="179"/>
      <c r="K230" s="181">
        <v>3.6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199</v>
      </c>
      <c r="AU230" s="185" t="s">
        <v>140</v>
      </c>
      <c r="AV230" s="10" t="s">
        <v>140</v>
      </c>
      <c r="AW230" s="10" t="s">
        <v>37</v>
      </c>
      <c r="AX230" s="10" t="s">
        <v>80</v>
      </c>
      <c r="AY230" s="185" t="s">
        <v>176</v>
      </c>
    </row>
    <row r="231" spans="2:51" s="11" customFormat="1" ht="22.5" customHeight="1">
      <c r="B231" s="186"/>
      <c r="C231" s="187"/>
      <c r="D231" s="187"/>
      <c r="E231" s="188" t="s">
        <v>22</v>
      </c>
      <c r="F231" s="271" t="s">
        <v>200</v>
      </c>
      <c r="G231" s="272"/>
      <c r="H231" s="272"/>
      <c r="I231" s="272"/>
      <c r="J231" s="187"/>
      <c r="K231" s="189">
        <v>3.6</v>
      </c>
      <c r="L231" s="187"/>
      <c r="M231" s="187"/>
      <c r="N231" s="187"/>
      <c r="O231" s="187"/>
      <c r="P231" s="187"/>
      <c r="Q231" s="187"/>
      <c r="R231" s="190"/>
      <c r="T231" s="191"/>
      <c r="U231" s="187"/>
      <c r="V231" s="187"/>
      <c r="W231" s="187"/>
      <c r="X231" s="187"/>
      <c r="Y231" s="187"/>
      <c r="Z231" s="187"/>
      <c r="AA231" s="192"/>
      <c r="AT231" s="193" t="s">
        <v>199</v>
      </c>
      <c r="AU231" s="193" t="s">
        <v>140</v>
      </c>
      <c r="AV231" s="11" t="s">
        <v>181</v>
      </c>
      <c r="AW231" s="11" t="s">
        <v>37</v>
      </c>
      <c r="AX231" s="11" t="s">
        <v>88</v>
      </c>
      <c r="AY231" s="193" t="s">
        <v>176</v>
      </c>
    </row>
    <row r="232" spans="2:65" s="1" customFormat="1" ht="31.5" customHeight="1">
      <c r="B232" s="38"/>
      <c r="C232" s="171" t="s">
        <v>377</v>
      </c>
      <c r="D232" s="171" t="s">
        <v>177</v>
      </c>
      <c r="E232" s="172" t="s">
        <v>378</v>
      </c>
      <c r="F232" s="265" t="s">
        <v>379</v>
      </c>
      <c r="G232" s="265"/>
      <c r="H232" s="265"/>
      <c r="I232" s="265"/>
      <c r="J232" s="173" t="s">
        <v>269</v>
      </c>
      <c r="K232" s="174">
        <v>3.6</v>
      </c>
      <c r="L232" s="266">
        <v>0</v>
      </c>
      <c r="M232" s="267"/>
      <c r="N232" s="268">
        <f>ROUND(L232*K232,2)</f>
        <v>0</v>
      </c>
      <c r="O232" s="268"/>
      <c r="P232" s="268"/>
      <c r="Q232" s="268"/>
      <c r="R232" s="40"/>
      <c r="T232" s="175" t="s">
        <v>22</v>
      </c>
      <c r="U232" s="47" t="s">
        <v>45</v>
      </c>
      <c r="V232" s="39"/>
      <c r="W232" s="176">
        <f>V232*K232</f>
        <v>0</v>
      </c>
      <c r="X232" s="176">
        <v>0</v>
      </c>
      <c r="Y232" s="176">
        <f>X232*K232</f>
        <v>0</v>
      </c>
      <c r="Z232" s="176">
        <v>0</v>
      </c>
      <c r="AA232" s="177">
        <f>Z232*K232</f>
        <v>0</v>
      </c>
      <c r="AR232" s="21" t="s">
        <v>181</v>
      </c>
      <c r="AT232" s="21" t="s">
        <v>177</v>
      </c>
      <c r="AU232" s="21" t="s">
        <v>140</v>
      </c>
      <c r="AY232" s="21" t="s">
        <v>176</v>
      </c>
      <c r="BE232" s="113">
        <f>IF(U232="základní",N232,0)</f>
        <v>0</v>
      </c>
      <c r="BF232" s="113">
        <f>IF(U232="snížená",N232,0)</f>
        <v>0</v>
      </c>
      <c r="BG232" s="113">
        <f>IF(U232="zákl. přenesená",N232,0)</f>
        <v>0</v>
      </c>
      <c r="BH232" s="113">
        <f>IF(U232="sníž. přenesená",N232,0)</f>
        <v>0</v>
      </c>
      <c r="BI232" s="113">
        <f>IF(U232="nulová",N232,0)</f>
        <v>0</v>
      </c>
      <c r="BJ232" s="21" t="s">
        <v>88</v>
      </c>
      <c r="BK232" s="113">
        <f>ROUND(L232*K232,2)</f>
        <v>0</v>
      </c>
      <c r="BL232" s="21" t="s">
        <v>181</v>
      </c>
      <c r="BM232" s="21" t="s">
        <v>380</v>
      </c>
    </row>
    <row r="233" spans="2:65" s="1" customFormat="1" ht="31.5" customHeight="1">
      <c r="B233" s="38"/>
      <c r="C233" s="171" t="s">
        <v>381</v>
      </c>
      <c r="D233" s="171" t="s">
        <v>177</v>
      </c>
      <c r="E233" s="172" t="s">
        <v>382</v>
      </c>
      <c r="F233" s="265" t="s">
        <v>383</v>
      </c>
      <c r="G233" s="265"/>
      <c r="H233" s="265"/>
      <c r="I233" s="265"/>
      <c r="J233" s="173" t="s">
        <v>189</v>
      </c>
      <c r="K233" s="174">
        <v>0.032</v>
      </c>
      <c r="L233" s="266">
        <v>0</v>
      </c>
      <c r="M233" s="267"/>
      <c r="N233" s="268">
        <f>ROUND(L233*K233,2)</f>
        <v>0</v>
      </c>
      <c r="O233" s="268"/>
      <c r="P233" s="268"/>
      <c r="Q233" s="268"/>
      <c r="R233" s="40"/>
      <c r="T233" s="175" t="s">
        <v>22</v>
      </c>
      <c r="U233" s="47" t="s">
        <v>45</v>
      </c>
      <c r="V233" s="39"/>
      <c r="W233" s="176">
        <f>V233*K233</f>
        <v>0</v>
      </c>
      <c r="X233" s="176">
        <v>1.05197</v>
      </c>
      <c r="Y233" s="176">
        <f>X233*K233</f>
        <v>0.033663040000000005</v>
      </c>
      <c r="Z233" s="176">
        <v>0</v>
      </c>
      <c r="AA233" s="177">
        <f>Z233*K233</f>
        <v>0</v>
      </c>
      <c r="AR233" s="21" t="s">
        <v>181</v>
      </c>
      <c r="AT233" s="21" t="s">
        <v>177</v>
      </c>
      <c r="AU233" s="21" t="s">
        <v>140</v>
      </c>
      <c r="AY233" s="21" t="s">
        <v>176</v>
      </c>
      <c r="BE233" s="113">
        <f>IF(U233="základní",N233,0)</f>
        <v>0</v>
      </c>
      <c r="BF233" s="113">
        <f>IF(U233="snížená",N233,0)</f>
        <v>0</v>
      </c>
      <c r="BG233" s="113">
        <f>IF(U233="zákl. přenesená",N233,0)</f>
        <v>0</v>
      </c>
      <c r="BH233" s="113">
        <f>IF(U233="sníž. přenesená",N233,0)</f>
        <v>0</v>
      </c>
      <c r="BI233" s="113">
        <f>IF(U233="nulová",N233,0)</f>
        <v>0</v>
      </c>
      <c r="BJ233" s="21" t="s">
        <v>88</v>
      </c>
      <c r="BK233" s="113">
        <f>ROUND(L233*K233,2)</f>
        <v>0</v>
      </c>
      <c r="BL233" s="21" t="s">
        <v>181</v>
      </c>
      <c r="BM233" s="21" t="s">
        <v>384</v>
      </c>
    </row>
    <row r="234" spans="2:51" s="10" customFormat="1" ht="22.5" customHeight="1">
      <c r="B234" s="178"/>
      <c r="C234" s="179"/>
      <c r="D234" s="179"/>
      <c r="E234" s="180" t="s">
        <v>22</v>
      </c>
      <c r="F234" s="269" t="s">
        <v>385</v>
      </c>
      <c r="G234" s="270"/>
      <c r="H234" s="270"/>
      <c r="I234" s="270"/>
      <c r="J234" s="179"/>
      <c r="K234" s="181">
        <v>0.032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199</v>
      </c>
      <c r="AU234" s="185" t="s">
        <v>140</v>
      </c>
      <c r="AV234" s="10" t="s">
        <v>140</v>
      </c>
      <c r="AW234" s="10" t="s">
        <v>37</v>
      </c>
      <c r="AX234" s="10" t="s">
        <v>80</v>
      </c>
      <c r="AY234" s="185" t="s">
        <v>176</v>
      </c>
    </row>
    <row r="235" spans="2:51" s="11" customFormat="1" ht="22.5" customHeight="1">
      <c r="B235" s="186"/>
      <c r="C235" s="187"/>
      <c r="D235" s="187"/>
      <c r="E235" s="188" t="s">
        <v>22</v>
      </c>
      <c r="F235" s="271" t="s">
        <v>200</v>
      </c>
      <c r="G235" s="272"/>
      <c r="H235" s="272"/>
      <c r="I235" s="272"/>
      <c r="J235" s="187"/>
      <c r="K235" s="189">
        <v>0.032</v>
      </c>
      <c r="L235" s="187"/>
      <c r="M235" s="187"/>
      <c r="N235" s="187"/>
      <c r="O235" s="187"/>
      <c r="P235" s="187"/>
      <c r="Q235" s="187"/>
      <c r="R235" s="190"/>
      <c r="T235" s="191"/>
      <c r="U235" s="187"/>
      <c r="V235" s="187"/>
      <c r="W235" s="187"/>
      <c r="X235" s="187"/>
      <c r="Y235" s="187"/>
      <c r="Z235" s="187"/>
      <c r="AA235" s="192"/>
      <c r="AT235" s="193" t="s">
        <v>199</v>
      </c>
      <c r="AU235" s="193" t="s">
        <v>140</v>
      </c>
      <c r="AV235" s="11" t="s">
        <v>181</v>
      </c>
      <c r="AW235" s="11" t="s">
        <v>37</v>
      </c>
      <c r="AX235" s="11" t="s">
        <v>88</v>
      </c>
      <c r="AY235" s="193" t="s">
        <v>176</v>
      </c>
    </row>
    <row r="236" spans="2:65" s="1" customFormat="1" ht="31.5" customHeight="1">
      <c r="B236" s="38"/>
      <c r="C236" s="171" t="s">
        <v>386</v>
      </c>
      <c r="D236" s="171" t="s">
        <v>177</v>
      </c>
      <c r="E236" s="172" t="s">
        <v>387</v>
      </c>
      <c r="F236" s="265" t="s">
        <v>388</v>
      </c>
      <c r="G236" s="265"/>
      <c r="H236" s="265"/>
      <c r="I236" s="265"/>
      <c r="J236" s="173" t="s">
        <v>269</v>
      </c>
      <c r="K236" s="174">
        <v>1.755</v>
      </c>
      <c r="L236" s="266">
        <v>0</v>
      </c>
      <c r="M236" s="267"/>
      <c r="N236" s="268">
        <f>ROUND(L236*K236,2)</f>
        <v>0</v>
      </c>
      <c r="O236" s="268"/>
      <c r="P236" s="268"/>
      <c r="Q236" s="268"/>
      <c r="R236" s="40"/>
      <c r="T236" s="175" t="s">
        <v>22</v>
      </c>
      <c r="U236" s="47" t="s">
        <v>45</v>
      </c>
      <c r="V236" s="39"/>
      <c r="W236" s="176">
        <f>V236*K236</f>
        <v>0</v>
      </c>
      <c r="X236" s="176">
        <v>0.30313</v>
      </c>
      <c r="Y236" s="176">
        <f>X236*K236</f>
        <v>0.53199315</v>
      </c>
      <c r="Z236" s="176">
        <v>0</v>
      </c>
      <c r="AA236" s="177">
        <f>Z236*K236</f>
        <v>0</v>
      </c>
      <c r="AR236" s="21" t="s">
        <v>181</v>
      </c>
      <c r="AT236" s="21" t="s">
        <v>177</v>
      </c>
      <c r="AU236" s="21" t="s">
        <v>140</v>
      </c>
      <c r="AY236" s="21" t="s">
        <v>176</v>
      </c>
      <c r="BE236" s="113">
        <f>IF(U236="základní",N236,0)</f>
        <v>0</v>
      </c>
      <c r="BF236" s="113">
        <f>IF(U236="snížená",N236,0)</f>
        <v>0</v>
      </c>
      <c r="BG236" s="113">
        <f>IF(U236="zákl. přenesená",N236,0)</f>
        <v>0</v>
      </c>
      <c r="BH236" s="113">
        <f>IF(U236="sníž. přenesená",N236,0)</f>
        <v>0</v>
      </c>
      <c r="BI236" s="113">
        <f>IF(U236="nulová",N236,0)</f>
        <v>0</v>
      </c>
      <c r="BJ236" s="21" t="s">
        <v>88</v>
      </c>
      <c r="BK236" s="113">
        <f>ROUND(L236*K236,2)</f>
        <v>0</v>
      </c>
      <c r="BL236" s="21" t="s">
        <v>181</v>
      </c>
      <c r="BM236" s="21" t="s">
        <v>389</v>
      </c>
    </row>
    <row r="237" spans="2:51" s="12" customFormat="1" ht="22.5" customHeight="1">
      <c r="B237" s="194"/>
      <c r="C237" s="195"/>
      <c r="D237" s="195"/>
      <c r="E237" s="196" t="s">
        <v>22</v>
      </c>
      <c r="F237" s="311" t="s">
        <v>326</v>
      </c>
      <c r="G237" s="312"/>
      <c r="H237" s="312"/>
      <c r="I237" s="312"/>
      <c r="J237" s="195"/>
      <c r="K237" s="197" t="s">
        <v>22</v>
      </c>
      <c r="L237" s="195"/>
      <c r="M237" s="195"/>
      <c r="N237" s="195"/>
      <c r="O237" s="195"/>
      <c r="P237" s="195"/>
      <c r="Q237" s="195"/>
      <c r="R237" s="198"/>
      <c r="T237" s="199"/>
      <c r="U237" s="195"/>
      <c r="V237" s="195"/>
      <c r="W237" s="195"/>
      <c r="X237" s="195"/>
      <c r="Y237" s="195"/>
      <c r="Z237" s="195"/>
      <c r="AA237" s="200"/>
      <c r="AT237" s="201" t="s">
        <v>199</v>
      </c>
      <c r="AU237" s="201" t="s">
        <v>140</v>
      </c>
      <c r="AV237" s="12" t="s">
        <v>88</v>
      </c>
      <c r="AW237" s="12" t="s">
        <v>37</v>
      </c>
      <c r="AX237" s="12" t="s">
        <v>80</v>
      </c>
      <c r="AY237" s="201" t="s">
        <v>176</v>
      </c>
    </row>
    <row r="238" spans="2:51" s="10" customFormat="1" ht="22.5" customHeight="1">
      <c r="B238" s="178"/>
      <c r="C238" s="179"/>
      <c r="D238" s="179"/>
      <c r="E238" s="180" t="s">
        <v>22</v>
      </c>
      <c r="F238" s="303" t="s">
        <v>390</v>
      </c>
      <c r="G238" s="304"/>
      <c r="H238" s="304"/>
      <c r="I238" s="304"/>
      <c r="J238" s="179"/>
      <c r="K238" s="181">
        <v>1.755</v>
      </c>
      <c r="L238" s="179"/>
      <c r="M238" s="179"/>
      <c r="N238" s="179"/>
      <c r="O238" s="179"/>
      <c r="P238" s="179"/>
      <c r="Q238" s="179"/>
      <c r="R238" s="182"/>
      <c r="T238" s="183"/>
      <c r="U238" s="179"/>
      <c r="V238" s="179"/>
      <c r="W238" s="179"/>
      <c r="X238" s="179"/>
      <c r="Y238" s="179"/>
      <c r="Z238" s="179"/>
      <c r="AA238" s="184"/>
      <c r="AT238" s="185" t="s">
        <v>199</v>
      </c>
      <c r="AU238" s="185" t="s">
        <v>140</v>
      </c>
      <c r="AV238" s="10" t="s">
        <v>140</v>
      </c>
      <c r="AW238" s="10" t="s">
        <v>37</v>
      </c>
      <c r="AX238" s="10" t="s">
        <v>80</v>
      </c>
      <c r="AY238" s="185" t="s">
        <v>176</v>
      </c>
    </row>
    <row r="239" spans="2:51" s="11" customFormat="1" ht="22.5" customHeight="1">
      <c r="B239" s="186"/>
      <c r="C239" s="187"/>
      <c r="D239" s="187"/>
      <c r="E239" s="188" t="s">
        <v>22</v>
      </c>
      <c r="F239" s="271" t="s">
        <v>200</v>
      </c>
      <c r="G239" s="272"/>
      <c r="H239" s="272"/>
      <c r="I239" s="272"/>
      <c r="J239" s="187"/>
      <c r="K239" s="189">
        <v>1.755</v>
      </c>
      <c r="L239" s="187"/>
      <c r="M239" s="187"/>
      <c r="N239" s="187"/>
      <c r="O239" s="187"/>
      <c r="P239" s="187"/>
      <c r="Q239" s="187"/>
      <c r="R239" s="190"/>
      <c r="T239" s="191"/>
      <c r="U239" s="187"/>
      <c r="V239" s="187"/>
      <c r="W239" s="187"/>
      <c r="X239" s="187"/>
      <c r="Y239" s="187"/>
      <c r="Z239" s="187"/>
      <c r="AA239" s="192"/>
      <c r="AT239" s="193" t="s">
        <v>199</v>
      </c>
      <c r="AU239" s="193" t="s">
        <v>140</v>
      </c>
      <c r="AV239" s="11" t="s">
        <v>181</v>
      </c>
      <c r="AW239" s="11" t="s">
        <v>37</v>
      </c>
      <c r="AX239" s="11" t="s">
        <v>88</v>
      </c>
      <c r="AY239" s="193" t="s">
        <v>176</v>
      </c>
    </row>
    <row r="240" spans="2:65" s="1" customFormat="1" ht="31.5" customHeight="1">
      <c r="B240" s="38"/>
      <c r="C240" s="171" t="s">
        <v>391</v>
      </c>
      <c r="D240" s="171" t="s">
        <v>177</v>
      </c>
      <c r="E240" s="172" t="s">
        <v>392</v>
      </c>
      <c r="F240" s="265" t="s">
        <v>393</v>
      </c>
      <c r="G240" s="265"/>
      <c r="H240" s="265"/>
      <c r="I240" s="265"/>
      <c r="J240" s="173" t="s">
        <v>269</v>
      </c>
      <c r="K240" s="174">
        <v>5.808</v>
      </c>
      <c r="L240" s="266">
        <v>0</v>
      </c>
      <c r="M240" s="267"/>
      <c r="N240" s="268">
        <f>ROUND(L240*K240,2)</f>
        <v>0</v>
      </c>
      <c r="O240" s="268"/>
      <c r="P240" s="268"/>
      <c r="Q240" s="268"/>
      <c r="R240" s="40"/>
      <c r="T240" s="175" t="s">
        <v>22</v>
      </c>
      <c r="U240" s="47" t="s">
        <v>45</v>
      </c>
      <c r="V240" s="39"/>
      <c r="W240" s="176">
        <f>V240*K240</f>
        <v>0</v>
      </c>
      <c r="X240" s="176">
        <v>0.17818</v>
      </c>
      <c r="Y240" s="176">
        <f>X240*K240</f>
        <v>1.03486944</v>
      </c>
      <c r="Z240" s="176">
        <v>0</v>
      </c>
      <c r="AA240" s="177">
        <f>Z240*K240</f>
        <v>0</v>
      </c>
      <c r="AR240" s="21" t="s">
        <v>181</v>
      </c>
      <c r="AT240" s="21" t="s">
        <v>177</v>
      </c>
      <c r="AU240" s="21" t="s">
        <v>140</v>
      </c>
      <c r="AY240" s="21" t="s">
        <v>176</v>
      </c>
      <c r="BE240" s="113">
        <f>IF(U240="základní",N240,0)</f>
        <v>0</v>
      </c>
      <c r="BF240" s="113">
        <f>IF(U240="snížená",N240,0)</f>
        <v>0</v>
      </c>
      <c r="BG240" s="113">
        <f>IF(U240="zákl. přenesená",N240,0)</f>
        <v>0</v>
      </c>
      <c r="BH240" s="113">
        <f>IF(U240="sníž. přenesená",N240,0)</f>
        <v>0</v>
      </c>
      <c r="BI240" s="113">
        <f>IF(U240="nulová",N240,0)</f>
        <v>0</v>
      </c>
      <c r="BJ240" s="21" t="s">
        <v>88</v>
      </c>
      <c r="BK240" s="113">
        <f>ROUND(L240*K240,2)</f>
        <v>0</v>
      </c>
      <c r="BL240" s="21" t="s">
        <v>181</v>
      </c>
      <c r="BM240" s="21" t="s">
        <v>394</v>
      </c>
    </row>
    <row r="241" spans="2:51" s="12" customFormat="1" ht="22.5" customHeight="1">
      <c r="B241" s="194"/>
      <c r="C241" s="195"/>
      <c r="D241" s="195"/>
      <c r="E241" s="196" t="s">
        <v>22</v>
      </c>
      <c r="F241" s="311" t="s">
        <v>332</v>
      </c>
      <c r="G241" s="312"/>
      <c r="H241" s="312"/>
      <c r="I241" s="312"/>
      <c r="J241" s="195"/>
      <c r="K241" s="197" t="s">
        <v>22</v>
      </c>
      <c r="L241" s="195"/>
      <c r="M241" s="195"/>
      <c r="N241" s="195"/>
      <c r="O241" s="195"/>
      <c r="P241" s="195"/>
      <c r="Q241" s="195"/>
      <c r="R241" s="198"/>
      <c r="T241" s="199"/>
      <c r="U241" s="195"/>
      <c r="V241" s="195"/>
      <c r="W241" s="195"/>
      <c r="X241" s="195"/>
      <c r="Y241" s="195"/>
      <c r="Z241" s="195"/>
      <c r="AA241" s="200"/>
      <c r="AT241" s="201" t="s">
        <v>199</v>
      </c>
      <c r="AU241" s="201" t="s">
        <v>140</v>
      </c>
      <c r="AV241" s="12" t="s">
        <v>88</v>
      </c>
      <c r="AW241" s="12" t="s">
        <v>37</v>
      </c>
      <c r="AX241" s="12" t="s">
        <v>80</v>
      </c>
      <c r="AY241" s="201" t="s">
        <v>176</v>
      </c>
    </row>
    <row r="242" spans="2:51" s="10" customFormat="1" ht="22.5" customHeight="1">
      <c r="B242" s="178"/>
      <c r="C242" s="179"/>
      <c r="D242" s="179"/>
      <c r="E242" s="180" t="s">
        <v>22</v>
      </c>
      <c r="F242" s="303" t="s">
        <v>395</v>
      </c>
      <c r="G242" s="304"/>
      <c r="H242" s="304"/>
      <c r="I242" s="304"/>
      <c r="J242" s="179"/>
      <c r="K242" s="181">
        <v>1.023</v>
      </c>
      <c r="L242" s="179"/>
      <c r="M242" s="179"/>
      <c r="N242" s="179"/>
      <c r="O242" s="179"/>
      <c r="P242" s="179"/>
      <c r="Q242" s="179"/>
      <c r="R242" s="182"/>
      <c r="T242" s="183"/>
      <c r="U242" s="179"/>
      <c r="V242" s="179"/>
      <c r="W242" s="179"/>
      <c r="X242" s="179"/>
      <c r="Y242" s="179"/>
      <c r="Z242" s="179"/>
      <c r="AA242" s="184"/>
      <c r="AT242" s="185" t="s">
        <v>199</v>
      </c>
      <c r="AU242" s="185" t="s">
        <v>140</v>
      </c>
      <c r="AV242" s="10" t="s">
        <v>140</v>
      </c>
      <c r="AW242" s="10" t="s">
        <v>37</v>
      </c>
      <c r="AX242" s="10" t="s">
        <v>80</v>
      </c>
      <c r="AY242" s="185" t="s">
        <v>176</v>
      </c>
    </row>
    <row r="243" spans="2:51" s="10" customFormat="1" ht="22.5" customHeight="1">
      <c r="B243" s="178"/>
      <c r="C243" s="179"/>
      <c r="D243" s="179"/>
      <c r="E243" s="180" t="s">
        <v>22</v>
      </c>
      <c r="F243" s="303" t="s">
        <v>396</v>
      </c>
      <c r="G243" s="304"/>
      <c r="H243" s="304"/>
      <c r="I243" s="304"/>
      <c r="J243" s="179"/>
      <c r="K243" s="181">
        <v>0.862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199</v>
      </c>
      <c r="AU243" s="185" t="s">
        <v>140</v>
      </c>
      <c r="AV243" s="10" t="s">
        <v>140</v>
      </c>
      <c r="AW243" s="10" t="s">
        <v>37</v>
      </c>
      <c r="AX243" s="10" t="s">
        <v>80</v>
      </c>
      <c r="AY243" s="185" t="s">
        <v>176</v>
      </c>
    </row>
    <row r="244" spans="2:51" s="10" customFormat="1" ht="22.5" customHeight="1">
      <c r="B244" s="178"/>
      <c r="C244" s="179"/>
      <c r="D244" s="179"/>
      <c r="E244" s="180" t="s">
        <v>22</v>
      </c>
      <c r="F244" s="303" t="s">
        <v>397</v>
      </c>
      <c r="G244" s="304"/>
      <c r="H244" s="304"/>
      <c r="I244" s="304"/>
      <c r="J244" s="179"/>
      <c r="K244" s="181">
        <v>0.872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199</v>
      </c>
      <c r="AU244" s="185" t="s">
        <v>140</v>
      </c>
      <c r="AV244" s="10" t="s">
        <v>140</v>
      </c>
      <c r="AW244" s="10" t="s">
        <v>37</v>
      </c>
      <c r="AX244" s="10" t="s">
        <v>80</v>
      </c>
      <c r="AY244" s="185" t="s">
        <v>176</v>
      </c>
    </row>
    <row r="245" spans="2:51" s="12" customFormat="1" ht="22.5" customHeight="1">
      <c r="B245" s="194"/>
      <c r="C245" s="195"/>
      <c r="D245" s="195"/>
      <c r="E245" s="196" t="s">
        <v>22</v>
      </c>
      <c r="F245" s="305" t="s">
        <v>336</v>
      </c>
      <c r="G245" s="306"/>
      <c r="H245" s="306"/>
      <c r="I245" s="306"/>
      <c r="J245" s="195"/>
      <c r="K245" s="197" t="s">
        <v>22</v>
      </c>
      <c r="L245" s="195"/>
      <c r="M245" s="195"/>
      <c r="N245" s="195"/>
      <c r="O245" s="195"/>
      <c r="P245" s="195"/>
      <c r="Q245" s="195"/>
      <c r="R245" s="198"/>
      <c r="T245" s="199"/>
      <c r="U245" s="195"/>
      <c r="V245" s="195"/>
      <c r="W245" s="195"/>
      <c r="X245" s="195"/>
      <c r="Y245" s="195"/>
      <c r="Z245" s="195"/>
      <c r="AA245" s="200"/>
      <c r="AT245" s="201" t="s">
        <v>199</v>
      </c>
      <c r="AU245" s="201" t="s">
        <v>140</v>
      </c>
      <c r="AV245" s="12" t="s">
        <v>88</v>
      </c>
      <c r="AW245" s="12" t="s">
        <v>37</v>
      </c>
      <c r="AX245" s="12" t="s">
        <v>80</v>
      </c>
      <c r="AY245" s="201" t="s">
        <v>176</v>
      </c>
    </row>
    <row r="246" spans="2:51" s="10" customFormat="1" ht="22.5" customHeight="1">
      <c r="B246" s="178"/>
      <c r="C246" s="179"/>
      <c r="D246" s="179"/>
      <c r="E246" s="180" t="s">
        <v>22</v>
      </c>
      <c r="F246" s="303" t="s">
        <v>398</v>
      </c>
      <c r="G246" s="304"/>
      <c r="H246" s="304"/>
      <c r="I246" s="304"/>
      <c r="J246" s="179"/>
      <c r="K246" s="181">
        <v>0.435</v>
      </c>
      <c r="L246" s="179"/>
      <c r="M246" s="179"/>
      <c r="N246" s="179"/>
      <c r="O246" s="179"/>
      <c r="P246" s="179"/>
      <c r="Q246" s="179"/>
      <c r="R246" s="182"/>
      <c r="T246" s="183"/>
      <c r="U246" s="179"/>
      <c r="V246" s="179"/>
      <c r="W246" s="179"/>
      <c r="X246" s="179"/>
      <c r="Y246" s="179"/>
      <c r="Z246" s="179"/>
      <c r="AA246" s="184"/>
      <c r="AT246" s="185" t="s">
        <v>199</v>
      </c>
      <c r="AU246" s="185" t="s">
        <v>140</v>
      </c>
      <c r="AV246" s="10" t="s">
        <v>140</v>
      </c>
      <c r="AW246" s="10" t="s">
        <v>37</v>
      </c>
      <c r="AX246" s="10" t="s">
        <v>80</v>
      </c>
      <c r="AY246" s="185" t="s">
        <v>176</v>
      </c>
    </row>
    <row r="247" spans="2:51" s="10" customFormat="1" ht="22.5" customHeight="1">
      <c r="B247" s="178"/>
      <c r="C247" s="179"/>
      <c r="D247" s="179"/>
      <c r="E247" s="180" t="s">
        <v>22</v>
      </c>
      <c r="F247" s="303" t="s">
        <v>399</v>
      </c>
      <c r="G247" s="304"/>
      <c r="H247" s="304"/>
      <c r="I247" s="304"/>
      <c r="J247" s="179"/>
      <c r="K247" s="181">
        <v>0.435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199</v>
      </c>
      <c r="AU247" s="185" t="s">
        <v>140</v>
      </c>
      <c r="AV247" s="10" t="s">
        <v>140</v>
      </c>
      <c r="AW247" s="10" t="s">
        <v>37</v>
      </c>
      <c r="AX247" s="10" t="s">
        <v>80</v>
      </c>
      <c r="AY247" s="185" t="s">
        <v>176</v>
      </c>
    </row>
    <row r="248" spans="2:51" s="10" customFormat="1" ht="22.5" customHeight="1">
      <c r="B248" s="178"/>
      <c r="C248" s="179"/>
      <c r="D248" s="179"/>
      <c r="E248" s="180" t="s">
        <v>22</v>
      </c>
      <c r="F248" s="303" t="s">
        <v>399</v>
      </c>
      <c r="G248" s="304"/>
      <c r="H248" s="304"/>
      <c r="I248" s="304"/>
      <c r="J248" s="179"/>
      <c r="K248" s="181">
        <v>0.435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199</v>
      </c>
      <c r="AU248" s="185" t="s">
        <v>140</v>
      </c>
      <c r="AV248" s="10" t="s">
        <v>140</v>
      </c>
      <c r="AW248" s="10" t="s">
        <v>37</v>
      </c>
      <c r="AX248" s="10" t="s">
        <v>80</v>
      </c>
      <c r="AY248" s="185" t="s">
        <v>176</v>
      </c>
    </row>
    <row r="249" spans="2:51" s="10" customFormat="1" ht="22.5" customHeight="1">
      <c r="B249" s="178"/>
      <c r="C249" s="179"/>
      <c r="D249" s="179"/>
      <c r="E249" s="180" t="s">
        <v>22</v>
      </c>
      <c r="F249" s="303" t="s">
        <v>399</v>
      </c>
      <c r="G249" s="304"/>
      <c r="H249" s="304"/>
      <c r="I249" s="304"/>
      <c r="J249" s="179"/>
      <c r="K249" s="181">
        <v>0.435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199</v>
      </c>
      <c r="AU249" s="185" t="s">
        <v>140</v>
      </c>
      <c r="AV249" s="10" t="s">
        <v>140</v>
      </c>
      <c r="AW249" s="10" t="s">
        <v>37</v>
      </c>
      <c r="AX249" s="10" t="s">
        <v>80</v>
      </c>
      <c r="AY249" s="185" t="s">
        <v>176</v>
      </c>
    </row>
    <row r="250" spans="2:51" s="10" customFormat="1" ht="22.5" customHeight="1">
      <c r="B250" s="178"/>
      <c r="C250" s="179"/>
      <c r="D250" s="179"/>
      <c r="E250" s="180" t="s">
        <v>22</v>
      </c>
      <c r="F250" s="303" t="s">
        <v>400</v>
      </c>
      <c r="G250" s="304"/>
      <c r="H250" s="304"/>
      <c r="I250" s="304"/>
      <c r="J250" s="179"/>
      <c r="K250" s="181">
        <v>0.435</v>
      </c>
      <c r="L250" s="179"/>
      <c r="M250" s="179"/>
      <c r="N250" s="179"/>
      <c r="O250" s="179"/>
      <c r="P250" s="179"/>
      <c r="Q250" s="179"/>
      <c r="R250" s="182"/>
      <c r="T250" s="183"/>
      <c r="U250" s="179"/>
      <c r="V250" s="179"/>
      <c r="W250" s="179"/>
      <c r="X250" s="179"/>
      <c r="Y250" s="179"/>
      <c r="Z250" s="179"/>
      <c r="AA250" s="184"/>
      <c r="AT250" s="185" t="s">
        <v>199</v>
      </c>
      <c r="AU250" s="185" t="s">
        <v>140</v>
      </c>
      <c r="AV250" s="10" t="s">
        <v>140</v>
      </c>
      <c r="AW250" s="10" t="s">
        <v>37</v>
      </c>
      <c r="AX250" s="10" t="s">
        <v>80</v>
      </c>
      <c r="AY250" s="185" t="s">
        <v>176</v>
      </c>
    </row>
    <row r="251" spans="2:51" s="12" customFormat="1" ht="22.5" customHeight="1">
      <c r="B251" s="194"/>
      <c r="C251" s="195"/>
      <c r="D251" s="195"/>
      <c r="E251" s="196" t="s">
        <v>22</v>
      </c>
      <c r="F251" s="305" t="s">
        <v>342</v>
      </c>
      <c r="G251" s="306"/>
      <c r="H251" s="306"/>
      <c r="I251" s="306"/>
      <c r="J251" s="195"/>
      <c r="K251" s="197" t="s">
        <v>22</v>
      </c>
      <c r="L251" s="195"/>
      <c r="M251" s="195"/>
      <c r="N251" s="195"/>
      <c r="O251" s="195"/>
      <c r="P251" s="195"/>
      <c r="Q251" s="195"/>
      <c r="R251" s="198"/>
      <c r="T251" s="199"/>
      <c r="U251" s="195"/>
      <c r="V251" s="195"/>
      <c r="W251" s="195"/>
      <c r="X251" s="195"/>
      <c r="Y251" s="195"/>
      <c r="Z251" s="195"/>
      <c r="AA251" s="200"/>
      <c r="AT251" s="201" t="s">
        <v>199</v>
      </c>
      <c r="AU251" s="201" t="s">
        <v>140</v>
      </c>
      <c r="AV251" s="12" t="s">
        <v>88</v>
      </c>
      <c r="AW251" s="12" t="s">
        <v>37</v>
      </c>
      <c r="AX251" s="12" t="s">
        <v>80</v>
      </c>
      <c r="AY251" s="201" t="s">
        <v>176</v>
      </c>
    </row>
    <row r="252" spans="2:51" s="10" customFormat="1" ht="22.5" customHeight="1">
      <c r="B252" s="178"/>
      <c r="C252" s="179"/>
      <c r="D252" s="179"/>
      <c r="E252" s="180" t="s">
        <v>22</v>
      </c>
      <c r="F252" s="303" t="s">
        <v>401</v>
      </c>
      <c r="G252" s="304"/>
      <c r="H252" s="304"/>
      <c r="I252" s="304"/>
      <c r="J252" s="179"/>
      <c r="K252" s="181">
        <v>0.351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199</v>
      </c>
      <c r="AU252" s="185" t="s">
        <v>140</v>
      </c>
      <c r="AV252" s="10" t="s">
        <v>140</v>
      </c>
      <c r="AW252" s="10" t="s">
        <v>37</v>
      </c>
      <c r="AX252" s="10" t="s">
        <v>80</v>
      </c>
      <c r="AY252" s="185" t="s">
        <v>176</v>
      </c>
    </row>
    <row r="253" spans="2:51" s="10" customFormat="1" ht="22.5" customHeight="1">
      <c r="B253" s="178"/>
      <c r="C253" s="179"/>
      <c r="D253" s="179"/>
      <c r="E253" s="180" t="s">
        <v>22</v>
      </c>
      <c r="F253" s="303" t="s">
        <v>402</v>
      </c>
      <c r="G253" s="304"/>
      <c r="H253" s="304"/>
      <c r="I253" s="304"/>
      <c r="J253" s="179"/>
      <c r="K253" s="181">
        <v>0.525</v>
      </c>
      <c r="L253" s="179"/>
      <c r="M253" s="179"/>
      <c r="N253" s="179"/>
      <c r="O253" s="179"/>
      <c r="P253" s="179"/>
      <c r="Q253" s="179"/>
      <c r="R253" s="182"/>
      <c r="T253" s="183"/>
      <c r="U253" s="179"/>
      <c r="V253" s="179"/>
      <c r="W253" s="179"/>
      <c r="X253" s="179"/>
      <c r="Y253" s="179"/>
      <c r="Z253" s="179"/>
      <c r="AA253" s="184"/>
      <c r="AT253" s="185" t="s">
        <v>199</v>
      </c>
      <c r="AU253" s="185" t="s">
        <v>140</v>
      </c>
      <c r="AV253" s="10" t="s">
        <v>140</v>
      </c>
      <c r="AW253" s="10" t="s">
        <v>37</v>
      </c>
      <c r="AX253" s="10" t="s">
        <v>80</v>
      </c>
      <c r="AY253" s="185" t="s">
        <v>176</v>
      </c>
    </row>
    <row r="254" spans="2:51" s="11" customFormat="1" ht="22.5" customHeight="1">
      <c r="B254" s="186"/>
      <c r="C254" s="187"/>
      <c r="D254" s="187"/>
      <c r="E254" s="188" t="s">
        <v>22</v>
      </c>
      <c r="F254" s="271" t="s">
        <v>200</v>
      </c>
      <c r="G254" s="272"/>
      <c r="H254" s="272"/>
      <c r="I254" s="272"/>
      <c r="J254" s="187"/>
      <c r="K254" s="189">
        <v>5.808</v>
      </c>
      <c r="L254" s="187"/>
      <c r="M254" s="187"/>
      <c r="N254" s="187"/>
      <c r="O254" s="187"/>
      <c r="P254" s="187"/>
      <c r="Q254" s="187"/>
      <c r="R254" s="190"/>
      <c r="T254" s="191"/>
      <c r="U254" s="187"/>
      <c r="V254" s="187"/>
      <c r="W254" s="187"/>
      <c r="X254" s="187"/>
      <c r="Y254" s="187"/>
      <c r="Z254" s="187"/>
      <c r="AA254" s="192"/>
      <c r="AT254" s="193" t="s">
        <v>199</v>
      </c>
      <c r="AU254" s="193" t="s">
        <v>140</v>
      </c>
      <c r="AV254" s="11" t="s">
        <v>181</v>
      </c>
      <c r="AW254" s="11" t="s">
        <v>37</v>
      </c>
      <c r="AX254" s="11" t="s">
        <v>88</v>
      </c>
      <c r="AY254" s="193" t="s">
        <v>176</v>
      </c>
    </row>
    <row r="255" spans="2:65" s="1" customFormat="1" ht="22.5" customHeight="1">
      <c r="B255" s="38"/>
      <c r="C255" s="171" t="s">
        <v>403</v>
      </c>
      <c r="D255" s="171" t="s">
        <v>177</v>
      </c>
      <c r="E255" s="172" t="s">
        <v>404</v>
      </c>
      <c r="F255" s="265" t="s">
        <v>405</v>
      </c>
      <c r="G255" s="265"/>
      <c r="H255" s="265"/>
      <c r="I255" s="265"/>
      <c r="J255" s="173" t="s">
        <v>315</v>
      </c>
      <c r="K255" s="174">
        <v>286.498</v>
      </c>
      <c r="L255" s="266">
        <v>0</v>
      </c>
      <c r="M255" s="267"/>
      <c r="N255" s="268">
        <f>ROUND(L255*K255,2)</f>
        <v>0</v>
      </c>
      <c r="O255" s="268"/>
      <c r="P255" s="268"/>
      <c r="Q255" s="268"/>
      <c r="R255" s="40"/>
      <c r="T255" s="175" t="s">
        <v>22</v>
      </c>
      <c r="U255" s="47" t="s">
        <v>45</v>
      </c>
      <c r="V255" s="39"/>
      <c r="W255" s="176">
        <f>V255*K255</f>
        <v>0</v>
      </c>
      <c r="X255" s="176">
        <v>0.05761</v>
      </c>
      <c r="Y255" s="176">
        <f>X255*K255</f>
        <v>16.50514978</v>
      </c>
      <c r="Z255" s="176">
        <v>0</v>
      </c>
      <c r="AA255" s="177">
        <f>Z255*K255</f>
        <v>0</v>
      </c>
      <c r="AR255" s="21" t="s">
        <v>181</v>
      </c>
      <c r="AT255" s="21" t="s">
        <v>177</v>
      </c>
      <c r="AU255" s="21" t="s">
        <v>140</v>
      </c>
      <c r="AY255" s="21" t="s">
        <v>176</v>
      </c>
      <c r="BE255" s="113">
        <f>IF(U255="základní",N255,0)</f>
        <v>0</v>
      </c>
      <c r="BF255" s="113">
        <f>IF(U255="snížená",N255,0)</f>
        <v>0</v>
      </c>
      <c r="BG255" s="113">
        <f>IF(U255="zákl. přenesená",N255,0)</f>
        <v>0</v>
      </c>
      <c r="BH255" s="113">
        <f>IF(U255="sníž. přenesená",N255,0)</f>
        <v>0</v>
      </c>
      <c r="BI255" s="113">
        <f>IF(U255="nulová",N255,0)</f>
        <v>0</v>
      </c>
      <c r="BJ255" s="21" t="s">
        <v>88</v>
      </c>
      <c r="BK255" s="113">
        <f>ROUND(L255*K255,2)</f>
        <v>0</v>
      </c>
      <c r="BL255" s="21" t="s">
        <v>181</v>
      </c>
      <c r="BM255" s="21" t="s">
        <v>406</v>
      </c>
    </row>
    <row r="256" spans="2:51" s="12" customFormat="1" ht="22.5" customHeight="1">
      <c r="B256" s="194"/>
      <c r="C256" s="195"/>
      <c r="D256" s="195"/>
      <c r="E256" s="196" t="s">
        <v>22</v>
      </c>
      <c r="F256" s="311" t="s">
        <v>407</v>
      </c>
      <c r="G256" s="312"/>
      <c r="H256" s="312"/>
      <c r="I256" s="312"/>
      <c r="J256" s="195"/>
      <c r="K256" s="197" t="s">
        <v>22</v>
      </c>
      <c r="L256" s="195"/>
      <c r="M256" s="195"/>
      <c r="N256" s="195"/>
      <c r="O256" s="195"/>
      <c r="P256" s="195"/>
      <c r="Q256" s="195"/>
      <c r="R256" s="198"/>
      <c r="T256" s="199"/>
      <c r="U256" s="195"/>
      <c r="V256" s="195"/>
      <c r="W256" s="195"/>
      <c r="X256" s="195"/>
      <c r="Y256" s="195"/>
      <c r="Z256" s="195"/>
      <c r="AA256" s="200"/>
      <c r="AT256" s="201" t="s">
        <v>199</v>
      </c>
      <c r="AU256" s="201" t="s">
        <v>140</v>
      </c>
      <c r="AV256" s="12" t="s">
        <v>88</v>
      </c>
      <c r="AW256" s="12" t="s">
        <v>37</v>
      </c>
      <c r="AX256" s="12" t="s">
        <v>80</v>
      </c>
      <c r="AY256" s="201" t="s">
        <v>176</v>
      </c>
    </row>
    <row r="257" spans="2:51" s="12" customFormat="1" ht="22.5" customHeight="1">
      <c r="B257" s="194"/>
      <c r="C257" s="195"/>
      <c r="D257" s="195"/>
      <c r="E257" s="196" t="s">
        <v>22</v>
      </c>
      <c r="F257" s="305" t="s">
        <v>408</v>
      </c>
      <c r="G257" s="306"/>
      <c r="H257" s="306"/>
      <c r="I257" s="306"/>
      <c r="J257" s="195"/>
      <c r="K257" s="197" t="s">
        <v>22</v>
      </c>
      <c r="L257" s="195"/>
      <c r="M257" s="195"/>
      <c r="N257" s="195"/>
      <c r="O257" s="195"/>
      <c r="P257" s="195"/>
      <c r="Q257" s="195"/>
      <c r="R257" s="198"/>
      <c r="T257" s="199"/>
      <c r="U257" s="195"/>
      <c r="V257" s="195"/>
      <c r="W257" s="195"/>
      <c r="X257" s="195"/>
      <c r="Y257" s="195"/>
      <c r="Z257" s="195"/>
      <c r="AA257" s="200"/>
      <c r="AT257" s="201" t="s">
        <v>199</v>
      </c>
      <c r="AU257" s="201" t="s">
        <v>140</v>
      </c>
      <c r="AV257" s="12" t="s">
        <v>88</v>
      </c>
      <c r="AW257" s="12" t="s">
        <v>37</v>
      </c>
      <c r="AX257" s="12" t="s">
        <v>80</v>
      </c>
      <c r="AY257" s="201" t="s">
        <v>176</v>
      </c>
    </row>
    <row r="258" spans="2:51" s="10" customFormat="1" ht="44.25" customHeight="1">
      <c r="B258" s="178"/>
      <c r="C258" s="179"/>
      <c r="D258" s="179"/>
      <c r="E258" s="180" t="s">
        <v>22</v>
      </c>
      <c r="F258" s="303" t="s">
        <v>409</v>
      </c>
      <c r="G258" s="304"/>
      <c r="H258" s="304"/>
      <c r="I258" s="304"/>
      <c r="J258" s="179"/>
      <c r="K258" s="181">
        <v>23.5</v>
      </c>
      <c r="L258" s="179"/>
      <c r="M258" s="179"/>
      <c r="N258" s="179"/>
      <c r="O258" s="179"/>
      <c r="P258" s="179"/>
      <c r="Q258" s="179"/>
      <c r="R258" s="182"/>
      <c r="T258" s="183"/>
      <c r="U258" s="179"/>
      <c r="V258" s="179"/>
      <c r="W258" s="179"/>
      <c r="X258" s="179"/>
      <c r="Y258" s="179"/>
      <c r="Z258" s="179"/>
      <c r="AA258" s="184"/>
      <c r="AT258" s="185" t="s">
        <v>199</v>
      </c>
      <c r="AU258" s="185" t="s">
        <v>140</v>
      </c>
      <c r="AV258" s="10" t="s">
        <v>140</v>
      </c>
      <c r="AW258" s="10" t="s">
        <v>37</v>
      </c>
      <c r="AX258" s="10" t="s">
        <v>80</v>
      </c>
      <c r="AY258" s="185" t="s">
        <v>176</v>
      </c>
    </row>
    <row r="259" spans="2:51" s="12" customFormat="1" ht="22.5" customHeight="1">
      <c r="B259" s="194"/>
      <c r="C259" s="195"/>
      <c r="D259" s="195"/>
      <c r="E259" s="196" t="s">
        <v>22</v>
      </c>
      <c r="F259" s="305" t="s">
        <v>410</v>
      </c>
      <c r="G259" s="306"/>
      <c r="H259" s="306"/>
      <c r="I259" s="306"/>
      <c r="J259" s="195"/>
      <c r="K259" s="197" t="s">
        <v>22</v>
      </c>
      <c r="L259" s="195"/>
      <c r="M259" s="195"/>
      <c r="N259" s="195"/>
      <c r="O259" s="195"/>
      <c r="P259" s="195"/>
      <c r="Q259" s="195"/>
      <c r="R259" s="198"/>
      <c r="T259" s="199"/>
      <c r="U259" s="195"/>
      <c r="V259" s="195"/>
      <c r="W259" s="195"/>
      <c r="X259" s="195"/>
      <c r="Y259" s="195"/>
      <c r="Z259" s="195"/>
      <c r="AA259" s="200"/>
      <c r="AT259" s="201" t="s">
        <v>199</v>
      </c>
      <c r="AU259" s="201" t="s">
        <v>140</v>
      </c>
      <c r="AV259" s="12" t="s">
        <v>88</v>
      </c>
      <c r="AW259" s="12" t="s">
        <v>37</v>
      </c>
      <c r="AX259" s="12" t="s">
        <v>80</v>
      </c>
      <c r="AY259" s="201" t="s">
        <v>176</v>
      </c>
    </row>
    <row r="260" spans="2:51" s="12" customFormat="1" ht="22.5" customHeight="1">
      <c r="B260" s="194"/>
      <c r="C260" s="195"/>
      <c r="D260" s="195"/>
      <c r="E260" s="196" t="s">
        <v>22</v>
      </c>
      <c r="F260" s="305" t="s">
        <v>408</v>
      </c>
      <c r="G260" s="306"/>
      <c r="H260" s="306"/>
      <c r="I260" s="306"/>
      <c r="J260" s="195"/>
      <c r="K260" s="197" t="s">
        <v>22</v>
      </c>
      <c r="L260" s="195"/>
      <c r="M260" s="195"/>
      <c r="N260" s="195"/>
      <c r="O260" s="195"/>
      <c r="P260" s="195"/>
      <c r="Q260" s="195"/>
      <c r="R260" s="198"/>
      <c r="T260" s="199"/>
      <c r="U260" s="195"/>
      <c r="V260" s="195"/>
      <c r="W260" s="195"/>
      <c r="X260" s="195"/>
      <c r="Y260" s="195"/>
      <c r="Z260" s="195"/>
      <c r="AA260" s="200"/>
      <c r="AT260" s="201" t="s">
        <v>199</v>
      </c>
      <c r="AU260" s="201" t="s">
        <v>140</v>
      </c>
      <c r="AV260" s="12" t="s">
        <v>88</v>
      </c>
      <c r="AW260" s="12" t="s">
        <v>37</v>
      </c>
      <c r="AX260" s="12" t="s">
        <v>80</v>
      </c>
      <c r="AY260" s="201" t="s">
        <v>176</v>
      </c>
    </row>
    <row r="261" spans="2:51" s="10" customFormat="1" ht="22.5" customHeight="1">
      <c r="B261" s="178"/>
      <c r="C261" s="179"/>
      <c r="D261" s="179"/>
      <c r="E261" s="180" t="s">
        <v>22</v>
      </c>
      <c r="F261" s="303" t="s">
        <v>411</v>
      </c>
      <c r="G261" s="304"/>
      <c r="H261" s="304"/>
      <c r="I261" s="304"/>
      <c r="J261" s="179"/>
      <c r="K261" s="181">
        <v>11.29</v>
      </c>
      <c r="L261" s="179"/>
      <c r="M261" s="179"/>
      <c r="N261" s="179"/>
      <c r="O261" s="179"/>
      <c r="P261" s="179"/>
      <c r="Q261" s="179"/>
      <c r="R261" s="182"/>
      <c r="T261" s="183"/>
      <c r="U261" s="179"/>
      <c r="V261" s="179"/>
      <c r="W261" s="179"/>
      <c r="X261" s="179"/>
      <c r="Y261" s="179"/>
      <c r="Z261" s="179"/>
      <c r="AA261" s="184"/>
      <c r="AT261" s="185" t="s">
        <v>199</v>
      </c>
      <c r="AU261" s="185" t="s">
        <v>140</v>
      </c>
      <c r="AV261" s="10" t="s">
        <v>140</v>
      </c>
      <c r="AW261" s="10" t="s">
        <v>37</v>
      </c>
      <c r="AX261" s="10" t="s">
        <v>80</v>
      </c>
      <c r="AY261" s="185" t="s">
        <v>176</v>
      </c>
    </row>
    <row r="262" spans="2:51" s="10" customFormat="1" ht="22.5" customHeight="1">
      <c r="B262" s="178"/>
      <c r="C262" s="179"/>
      <c r="D262" s="179"/>
      <c r="E262" s="180" t="s">
        <v>22</v>
      </c>
      <c r="F262" s="303" t="s">
        <v>412</v>
      </c>
      <c r="G262" s="304"/>
      <c r="H262" s="304"/>
      <c r="I262" s="304"/>
      <c r="J262" s="179"/>
      <c r="K262" s="181">
        <v>8.372</v>
      </c>
      <c r="L262" s="179"/>
      <c r="M262" s="179"/>
      <c r="N262" s="179"/>
      <c r="O262" s="179"/>
      <c r="P262" s="179"/>
      <c r="Q262" s="179"/>
      <c r="R262" s="182"/>
      <c r="T262" s="183"/>
      <c r="U262" s="179"/>
      <c r="V262" s="179"/>
      <c r="W262" s="179"/>
      <c r="X262" s="179"/>
      <c r="Y262" s="179"/>
      <c r="Z262" s="179"/>
      <c r="AA262" s="184"/>
      <c r="AT262" s="185" t="s">
        <v>199</v>
      </c>
      <c r="AU262" s="185" t="s">
        <v>140</v>
      </c>
      <c r="AV262" s="10" t="s">
        <v>140</v>
      </c>
      <c r="AW262" s="10" t="s">
        <v>37</v>
      </c>
      <c r="AX262" s="10" t="s">
        <v>80</v>
      </c>
      <c r="AY262" s="185" t="s">
        <v>176</v>
      </c>
    </row>
    <row r="263" spans="2:51" s="10" customFormat="1" ht="31.5" customHeight="1">
      <c r="B263" s="178"/>
      <c r="C263" s="179"/>
      <c r="D263" s="179"/>
      <c r="E263" s="180" t="s">
        <v>22</v>
      </c>
      <c r="F263" s="303" t="s">
        <v>413</v>
      </c>
      <c r="G263" s="304"/>
      <c r="H263" s="304"/>
      <c r="I263" s="304"/>
      <c r="J263" s="179"/>
      <c r="K263" s="181">
        <v>24.36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199</v>
      </c>
      <c r="AU263" s="185" t="s">
        <v>140</v>
      </c>
      <c r="AV263" s="10" t="s">
        <v>140</v>
      </c>
      <c r="AW263" s="10" t="s">
        <v>37</v>
      </c>
      <c r="AX263" s="10" t="s">
        <v>80</v>
      </c>
      <c r="AY263" s="185" t="s">
        <v>176</v>
      </c>
    </row>
    <row r="264" spans="2:51" s="10" customFormat="1" ht="31.5" customHeight="1">
      <c r="B264" s="178"/>
      <c r="C264" s="179"/>
      <c r="D264" s="179"/>
      <c r="E264" s="180" t="s">
        <v>22</v>
      </c>
      <c r="F264" s="303" t="s">
        <v>414</v>
      </c>
      <c r="G264" s="304"/>
      <c r="H264" s="304"/>
      <c r="I264" s="304"/>
      <c r="J264" s="179"/>
      <c r="K264" s="181">
        <v>42.94</v>
      </c>
      <c r="L264" s="179"/>
      <c r="M264" s="179"/>
      <c r="N264" s="179"/>
      <c r="O264" s="179"/>
      <c r="P264" s="179"/>
      <c r="Q264" s="179"/>
      <c r="R264" s="182"/>
      <c r="T264" s="183"/>
      <c r="U264" s="179"/>
      <c r="V264" s="179"/>
      <c r="W264" s="179"/>
      <c r="X264" s="179"/>
      <c r="Y264" s="179"/>
      <c r="Z264" s="179"/>
      <c r="AA264" s="184"/>
      <c r="AT264" s="185" t="s">
        <v>199</v>
      </c>
      <c r="AU264" s="185" t="s">
        <v>140</v>
      </c>
      <c r="AV264" s="10" t="s">
        <v>140</v>
      </c>
      <c r="AW264" s="10" t="s">
        <v>37</v>
      </c>
      <c r="AX264" s="10" t="s">
        <v>80</v>
      </c>
      <c r="AY264" s="185" t="s">
        <v>176</v>
      </c>
    </row>
    <row r="265" spans="2:51" s="10" customFormat="1" ht="31.5" customHeight="1">
      <c r="B265" s="178"/>
      <c r="C265" s="179"/>
      <c r="D265" s="179"/>
      <c r="E265" s="180" t="s">
        <v>22</v>
      </c>
      <c r="F265" s="303" t="s">
        <v>415</v>
      </c>
      <c r="G265" s="304"/>
      <c r="H265" s="304"/>
      <c r="I265" s="304"/>
      <c r="J265" s="179"/>
      <c r="K265" s="181">
        <v>15.831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199</v>
      </c>
      <c r="AU265" s="185" t="s">
        <v>140</v>
      </c>
      <c r="AV265" s="10" t="s">
        <v>140</v>
      </c>
      <c r="AW265" s="10" t="s">
        <v>37</v>
      </c>
      <c r="AX265" s="10" t="s">
        <v>80</v>
      </c>
      <c r="AY265" s="185" t="s">
        <v>176</v>
      </c>
    </row>
    <row r="266" spans="2:51" s="10" customFormat="1" ht="22.5" customHeight="1">
      <c r="B266" s="178"/>
      <c r="C266" s="179"/>
      <c r="D266" s="179"/>
      <c r="E266" s="180" t="s">
        <v>22</v>
      </c>
      <c r="F266" s="303" t="s">
        <v>416</v>
      </c>
      <c r="G266" s="304"/>
      <c r="H266" s="304"/>
      <c r="I266" s="304"/>
      <c r="J266" s="179"/>
      <c r="K266" s="181">
        <v>6.66</v>
      </c>
      <c r="L266" s="179"/>
      <c r="M266" s="179"/>
      <c r="N266" s="179"/>
      <c r="O266" s="179"/>
      <c r="P266" s="179"/>
      <c r="Q266" s="179"/>
      <c r="R266" s="182"/>
      <c r="T266" s="183"/>
      <c r="U266" s="179"/>
      <c r="V266" s="179"/>
      <c r="W266" s="179"/>
      <c r="X266" s="179"/>
      <c r="Y266" s="179"/>
      <c r="Z266" s="179"/>
      <c r="AA266" s="184"/>
      <c r="AT266" s="185" t="s">
        <v>199</v>
      </c>
      <c r="AU266" s="185" t="s">
        <v>140</v>
      </c>
      <c r="AV266" s="10" t="s">
        <v>140</v>
      </c>
      <c r="AW266" s="10" t="s">
        <v>37</v>
      </c>
      <c r="AX266" s="10" t="s">
        <v>80</v>
      </c>
      <c r="AY266" s="185" t="s">
        <v>176</v>
      </c>
    </row>
    <row r="267" spans="2:51" s="12" customFormat="1" ht="22.5" customHeight="1">
      <c r="B267" s="194"/>
      <c r="C267" s="195"/>
      <c r="D267" s="195"/>
      <c r="E267" s="196" t="s">
        <v>22</v>
      </c>
      <c r="F267" s="305" t="s">
        <v>417</v>
      </c>
      <c r="G267" s="306"/>
      <c r="H267" s="306"/>
      <c r="I267" s="306"/>
      <c r="J267" s="195"/>
      <c r="K267" s="197" t="s">
        <v>22</v>
      </c>
      <c r="L267" s="195"/>
      <c r="M267" s="195"/>
      <c r="N267" s="195"/>
      <c r="O267" s="195"/>
      <c r="P267" s="195"/>
      <c r="Q267" s="195"/>
      <c r="R267" s="198"/>
      <c r="T267" s="199"/>
      <c r="U267" s="195"/>
      <c r="V267" s="195"/>
      <c r="W267" s="195"/>
      <c r="X267" s="195"/>
      <c r="Y267" s="195"/>
      <c r="Z267" s="195"/>
      <c r="AA267" s="200"/>
      <c r="AT267" s="201" t="s">
        <v>199</v>
      </c>
      <c r="AU267" s="201" t="s">
        <v>140</v>
      </c>
      <c r="AV267" s="12" t="s">
        <v>88</v>
      </c>
      <c r="AW267" s="12" t="s">
        <v>37</v>
      </c>
      <c r="AX267" s="12" t="s">
        <v>80</v>
      </c>
      <c r="AY267" s="201" t="s">
        <v>176</v>
      </c>
    </row>
    <row r="268" spans="2:51" s="12" customFormat="1" ht="22.5" customHeight="1">
      <c r="B268" s="194"/>
      <c r="C268" s="195"/>
      <c r="D268" s="195"/>
      <c r="E268" s="196" t="s">
        <v>22</v>
      </c>
      <c r="F268" s="305" t="s">
        <v>408</v>
      </c>
      <c r="G268" s="306"/>
      <c r="H268" s="306"/>
      <c r="I268" s="306"/>
      <c r="J268" s="195"/>
      <c r="K268" s="197" t="s">
        <v>22</v>
      </c>
      <c r="L268" s="195"/>
      <c r="M268" s="195"/>
      <c r="N268" s="195"/>
      <c r="O268" s="195"/>
      <c r="P268" s="195"/>
      <c r="Q268" s="195"/>
      <c r="R268" s="198"/>
      <c r="T268" s="199"/>
      <c r="U268" s="195"/>
      <c r="V268" s="195"/>
      <c r="W268" s="195"/>
      <c r="X268" s="195"/>
      <c r="Y268" s="195"/>
      <c r="Z268" s="195"/>
      <c r="AA268" s="200"/>
      <c r="AT268" s="201" t="s">
        <v>199</v>
      </c>
      <c r="AU268" s="201" t="s">
        <v>140</v>
      </c>
      <c r="AV268" s="12" t="s">
        <v>88</v>
      </c>
      <c r="AW268" s="12" t="s">
        <v>37</v>
      </c>
      <c r="AX268" s="12" t="s">
        <v>80</v>
      </c>
      <c r="AY268" s="201" t="s">
        <v>176</v>
      </c>
    </row>
    <row r="269" spans="2:51" s="10" customFormat="1" ht="22.5" customHeight="1">
      <c r="B269" s="178"/>
      <c r="C269" s="179"/>
      <c r="D269" s="179"/>
      <c r="E269" s="180" t="s">
        <v>22</v>
      </c>
      <c r="F269" s="303" t="s">
        <v>418</v>
      </c>
      <c r="G269" s="304"/>
      <c r="H269" s="304"/>
      <c r="I269" s="304"/>
      <c r="J269" s="179"/>
      <c r="K269" s="181">
        <v>15.168</v>
      </c>
      <c r="L269" s="179"/>
      <c r="M269" s="179"/>
      <c r="N269" s="179"/>
      <c r="O269" s="179"/>
      <c r="P269" s="179"/>
      <c r="Q269" s="179"/>
      <c r="R269" s="182"/>
      <c r="T269" s="183"/>
      <c r="U269" s="179"/>
      <c r="V269" s="179"/>
      <c r="W269" s="179"/>
      <c r="X269" s="179"/>
      <c r="Y269" s="179"/>
      <c r="Z269" s="179"/>
      <c r="AA269" s="184"/>
      <c r="AT269" s="185" t="s">
        <v>199</v>
      </c>
      <c r="AU269" s="185" t="s">
        <v>140</v>
      </c>
      <c r="AV269" s="10" t="s">
        <v>140</v>
      </c>
      <c r="AW269" s="10" t="s">
        <v>37</v>
      </c>
      <c r="AX269" s="10" t="s">
        <v>80</v>
      </c>
      <c r="AY269" s="185" t="s">
        <v>176</v>
      </c>
    </row>
    <row r="270" spans="2:51" s="10" customFormat="1" ht="22.5" customHeight="1">
      <c r="B270" s="178"/>
      <c r="C270" s="179"/>
      <c r="D270" s="179"/>
      <c r="E270" s="180" t="s">
        <v>22</v>
      </c>
      <c r="F270" s="303" t="s">
        <v>419</v>
      </c>
      <c r="G270" s="304"/>
      <c r="H270" s="304"/>
      <c r="I270" s="304"/>
      <c r="J270" s="179"/>
      <c r="K270" s="181">
        <v>28.83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199</v>
      </c>
      <c r="AU270" s="185" t="s">
        <v>140</v>
      </c>
      <c r="AV270" s="10" t="s">
        <v>140</v>
      </c>
      <c r="AW270" s="10" t="s">
        <v>37</v>
      </c>
      <c r="AX270" s="10" t="s">
        <v>80</v>
      </c>
      <c r="AY270" s="185" t="s">
        <v>176</v>
      </c>
    </row>
    <row r="271" spans="2:51" s="12" customFormat="1" ht="22.5" customHeight="1">
      <c r="B271" s="194"/>
      <c r="C271" s="195"/>
      <c r="D271" s="195"/>
      <c r="E271" s="196" t="s">
        <v>22</v>
      </c>
      <c r="F271" s="305" t="s">
        <v>420</v>
      </c>
      <c r="G271" s="306"/>
      <c r="H271" s="306"/>
      <c r="I271" s="306"/>
      <c r="J271" s="195"/>
      <c r="K271" s="197" t="s">
        <v>22</v>
      </c>
      <c r="L271" s="195"/>
      <c r="M271" s="195"/>
      <c r="N271" s="195"/>
      <c r="O271" s="195"/>
      <c r="P271" s="195"/>
      <c r="Q271" s="195"/>
      <c r="R271" s="198"/>
      <c r="T271" s="199"/>
      <c r="U271" s="195"/>
      <c r="V271" s="195"/>
      <c r="W271" s="195"/>
      <c r="X271" s="195"/>
      <c r="Y271" s="195"/>
      <c r="Z271" s="195"/>
      <c r="AA271" s="200"/>
      <c r="AT271" s="201" t="s">
        <v>199</v>
      </c>
      <c r="AU271" s="201" t="s">
        <v>140</v>
      </c>
      <c r="AV271" s="12" t="s">
        <v>88</v>
      </c>
      <c r="AW271" s="12" t="s">
        <v>37</v>
      </c>
      <c r="AX271" s="12" t="s">
        <v>80</v>
      </c>
      <c r="AY271" s="201" t="s">
        <v>176</v>
      </c>
    </row>
    <row r="272" spans="2:51" s="12" customFormat="1" ht="22.5" customHeight="1">
      <c r="B272" s="194"/>
      <c r="C272" s="195"/>
      <c r="D272" s="195"/>
      <c r="E272" s="196" t="s">
        <v>22</v>
      </c>
      <c r="F272" s="305" t="s">
        <v>408</v>
      </c>
      <c r="G272" s="306"/>
      <c r="H272" s="306"/>
      <c r="I272" s="306"/>
      <c r="J272" s="195"/>
      <c r="K272" s="197" t="s">
        <v>22</v>
      </c>
      <c r="L272" s="195"/>
      <c r="M272" s="195"/>
      <c r="N272" s="195"/>
      <c r="O272" s="195"/>
      <c r="P272" s="195"/>
      <c r="Q272" s="195"/>
      <c r="R272" s="198"/>
      <c r="T272" s="199"/>
      <c r="U272" s="195"/>
      <c r="V272" s="195"/>
      <c r="W272" s="195"/>
      <c r="X272" s="195"/>
      <c r="Y272" s="195"/>
      <c r="Z272" s="195"/>
      <c r="AA272" s="200"/>
      <c r="AT272" s="201" t="s">
        <v>199</v>
      </c>
      <c r="AU272" s="201" t="s">
        <v>140</v>
      </c>
      <c r="AV272" s="12" t="s">
        <v>88</v>
      </c>
      <c r="AW272" s="12" t="s">
        <v>37</v>
      </c>
      <c r="AX272" s="12" t="s">
        <v>80</v>
      </c>
      <c r="AY272" s="201" t="s">
        <v>176</v>
      </c>
    </row>
    <row r="273" spans="2:51" s="10" customFormat="1" ht="22.5" customHeight="1">
      <c r="B273" s="178"/>
      <c r="C273" s="179"/>
      <c r="D273" s="179"/>
      <c r="E273" s="180" t="s">
        <v>22</v>
      </c>
      <c r="F273" s="303" t="s">
        <v>421</v>
      </c>
      <c r="G273" s="304"/>
      <c r="H273" s="304"/>
      <c r="I273" s="304"/>
      <c r="J273" s="179"/>
      <c r="K273" s="181">
        <v>15.515</v>
      </c>
      <c r="L273" s="179"/>
      <c r="M273" s="179"/>
      <c r="N273" s="179"/>
      <c r="O273" s="179"/>
      <c r="P273" s="179"/>
      <c r="Q273" s="179"/>
      <c r="R273" s="182"/>
      <c r="T273" s="183"/>
      <c r="U273" s="179"/>
      <c r="V273" s="179"/>
      <c r="W273" s="179"/>
      <c r="X273" s="179"/>
      <c r="Y273" s="179"/>
      <c r="Z273" s="179"/>
      <c r="AA273" s="184"/>
      <c r="AT273" s="185" t="s">
        <v>199</v>
      </c>
      <c r="AU273" s="185" t="s">
        <v>140</v>
      </c>
      <c r="AV273" s="10" t="s">
        <v>140</v>
      </c>
      <c r="AW273" s="10" t="s">
        <v>37</v>
      </c>
      <c r="AX273" s="10" t="s">
        <v>80</v>
      </c>
      <c r="AY273" s="185" t="s">
        <v>176</v>
      </c>
    </row>
    <row r="274" spans="2:51" s="10" customFormat="1" ht="22.5" customHeight="1">
      <c r="B274" s="178"/>
      <c r="C274" s="179"/>
      <c r="D274" s="179"/>
      <c r="E274" s="180" t="s">
        <v>22</v>
      </c>
      <c r="F274" s="303" t="s">
        <v>422</v>
      </c>
      <c r="G274" s="304"/>
      <c r="H274" s="304"/>
      <c r="I274" s="304"/>
      <c r="J274" s="179"/>
      <c r="K274" s="181">
        <v>20.35</v>
      </c>
      <c r="L274" s="179"/>
      <c r="M274" s="179"/>
      <c r="N274" s="179"/>
      <c r="O274" s="179"/>
      <c r="P274" s="179"/>
      <c r="Q274" s="179"/>
      <c r="R274" s="182"/>
      <c r="T274" s="183"/>
      <c r="U274" s="179"/>
      <c r="V274" s="179"/>
      <c r="W274" s="179"/>
      <c r="X274" s="179"/>
      <c r="Y274" s="179"/>
      <c r="Z274" s="179"/>
      <c r="AA274" s="184"/>
      <c r="AT274" s="185" t="s">
        <v>199</v>
      </c>
      <c r="AU274" s="185" t="s">
        <v>140</v>
      </c>
      <c r="AV274" s="10" t="s">
        <v>140</v>
      </c>
      <c r="AW274" s="10" t="s">
        <v>37</v>
      </c>
      <c r="AX274" s="10" t="s">
        <v>80</v>
      </c>
      <c r="AY274" s="185" t="s">
        <v>176</v>
      </c>
    </row>
    <row r="275" spans="2:51" s="10" customFormat="1" ht="22.5" customHeight="1">
      <c r="B275" s="178"/>
      <c r="C275" s="179"/>
      <c r="D275" s="179"/>
      <c r="E275" s="180" t="s">
        <v>22</v>
      </c>
      <c r="F275" s="303" t="s">
        <v>423</v>
      </c>
      <c r="G275" s="304"/>
      <c r="H275" s="304"/>
      <c r="I275" s="304"/>
      <c r="J275" s="179"/>
      <c r="K275" s="181">
        <v>54.002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199</v>
      </c>
      <c r="AU275" s="185" t="s">
        <v>140</v>
      </c>
      <c r="AV275" s="10" t="s">
        <v>140</v>
      </c>
      <c r="AW275" s="10" t="s">
        <v>37</v>
      </c>
      <c r="AX275" s="10" t="s">
        <v>80</v>
      </c>
      <c r="AY275" s="185" t="s">
        <v>176</v>
      </c>
    </row>
    <row r="276" spans="2:51" s="10" customFormat="1" ht="22.5" customHeight="1">
      <c r="B276" s="178"/>
      <c r="C276" s="179"/>
      <c r="D276" s="179"/>
      <c r="E276" s="180" t="s">
        <v>22</v>
      </c>
      <c r="F276" s="303" t="s">
        <v>424</v>
      </c>
      <c r="G276" s="304"/>
      <c r="H276" s="304"/>
      <c r="I276" s="304"/>
      <c r="J276" s="179"/>
      <c r="K276" s="181">
        <v>19.68</v>
      </c>
      <c r="L276" s="179"/>
      <c r="M276" s="179"/>
      <c r="N276" s="179"/>
      <c r="O276" s="179"/>
      <c r="P276" s="179"/>
      <c r="Q276" s="179"/>
      <c r="R276" s="182"/>
      <c r="T276" s="183"/>
      <c r="U276" s="179"/>
      <c r="V276" s="179"/>
      <c r="W276" s="179"/>
      <c r="X276" s="179"/>
      <c r="Y276" s="179"/>
      <c r="Z276" s="179"/>
      <c r="AA276" s="184"/>
      <c r="AT276" s="185" t="s">
        <v>199</v>
      </c>
      <c r="AU276" s="185" t="s">
        <v>140</v>
      </c>
      <c r="AV276" s="10" t="s">
        <v>140</v>
      </c>
      <c r="AW276" s="10" t="s">
        <v>37</v>
      </c>
      <c r="AX276" s="10" t="s">
        <v>80</v>
      </c>
      <c r="AY276" s="185" t="s">
        <v>176</v>
      </c>
    </row>
    <row r="277" spans="2:51" s="11" customFormat="1" ht="22.5" customHeight="1">
      <c r="B277" s="186"/>
      <c r="C277" s="187"/>
      <c r="D277" s="187"/>
      <c r="E277" s="188" t="s">
        <v>22</v>
      </c>
      <c r="F277" s="271" t="s">
        <v>200</v>
      </c>
      <c r="G277" s="272"/>
      <c r="H277" s="272"/>
      <c r="I277" s="272"/>
      <c r="J277" s="187"/>
      <c r="K277" s="189">
        <v>286.498</v>
      </c>
      <c r="L277" s="187"/>
      <c r="M277" s="187"/>
      <c r="N277" s="187"/>
      <c r="O277" s="187"/>
      <c r="P277" s="187"/>
      <c r="Q277" s="187"/>
      <c r="R277" s="190"/>
      <c r="T277" s="191"/>
      <c r="U277" s="187"/>
      <c r="V277" s="187"/>
      <c r="W277" s="187"/>
      <c r="X277" s="187"/>
      <c r="Y277" s="187"/>
      <c r="Z277" s="187"/>
      <c r="AA277" s="192"/>
      <c r="AT277" s="193" t="s">
        <v>199</v>
      </c>
      <c r="AU277" s="193" t="s">
        <v>140</v>
      </c>
      <c r="AV277" s="11" t="s">
        <v>181</v>
      </c>
      <c r="AW277" s="11" t="s">
        <v>37</v>
      </c>
      <c r="AX277" s="11" t="s">
        <v>88</v>
      </c>
      <c r="AY277" s="193" t="s">
        <v>176</v>
      </c>
    </row>
    <row r="278" spans="2:63" s="9" customFormat="1" ht="29.85" customHeight="1">
      <c r="B278" s="160"/>
      <c r="C278" s="161"/>
      <c r="D278" s="170" t="s">
        <v>244</v>
      </c>
      <c r="E278" s="170"/>
      <c r="F278" s="170"/>
      <c r="G278" s="170"/>
      <c r="H278" s="170"/>
      <c r="I278" s="170"/>
      <c r="J278" s="170"/>
      <c r="K278" s="170"/>
      <c r="L278" s="170"/>
      <c r="M278" s="170"/>
      <c r="N278" s="275">
        <f>BK278</f>
        <v>0</v>
      </c>
      <c r="O278" s="276"/>
      <c r="P278" s="276"/>
      <c r="Q278" s="276"/>
      <c r="R278" s="163"/>
      <c r="T278" s="164"/>
      <c r="U278" s="161"/>
      <c r="V278" s="161"/>
      <c r="W278" s="165">
        <f>SUM(W279:W317)</f>
        <v>0</v>
      </c>
      <c r="X278" s="161"/>
      <c r="Y278" s="165">
        <f>SUM(Y279:Y317)</f>
        <v>223.97772179</v>
      </c>
      <c r="Z278" s="161"/>
      <c r="AA278" s="166">
        <f>SUM(AA279:AA317)</f>
        <v>0</v>
      </c>
      <c r="AR278" s="167" t="s">
        <v>88</v>
      </c>
      <c r="AT278" s="168" t="s">
        <v>79</v>
      </c>
      <c r="AU278" s="168" t="s">
        <v>88</v>
      </c>
      <c r="AY278" s="167" t="s">
        <v>176</v>
      </c>
      <c r="BK278" s="169">
        <f>SUM(BK279:BK317)</f>
        <v>0</v>
      </c>
    </row>
    <row r="279" spans="2:65" s="1" customFormat="1" ht="31.5" customHeight="1">
      <c r="B279" s="38"/>
      <c r="C279" s="171" t="s">
        <v>425</v>
      </c>
      <c r="D279" s="171" t="s">
        <v>177</v>
      </c>
      <c r="E279" s="172" t="s">
        <v>426</v>
      </c>
      <c r="F279" s="265" t="s">
        <v>427</v>
      </c>
      <c r="G279" s="265"/>
      <c r="H279" s="265"/>
      <c r="I279" s="265"/>
      <c r="J279" s="173" t="s">
        <v>180</v>
      </c>
      <c r="K279" s="174">
        <v>57.548</v>
      </c>
      <c r="L279" s="266">
        <v>0</v>
      </c>
      <c r="M279" s="267"/>
      <c r="N279" s="268">
        <f>ROUND(L279*K279,2)</f>
        <v>0</v>
      </c>
      <c r="O279" s="268"/>
      <c r="P279" s="268"/>
      <c r="Q279" s="268"/>
      <c r="R279" s="40"/>
      <c r="T279" s="175" t="s">
        <v>22</v>
      </c>
      <c r="U279" s="47" t="s">
        <v>45</v>
      </c>
      <c r="V279" s="39"/>
      <c r="W279" s="176">
        <f>V279*K279</f>
        <v>0</v>
      </c>
      <c r="X279" s="176">
        <v>2.45343</v>
      </c>
      <c r="Y279" s="176">
        <f>X279*K279</f>
        <v>141.18998964</v>
      </c>
      <c r="Z279" s="176">
        <v>0</v>
      </c>
      <c r="AA279" s="177">
        <f>Z279*K279</f>
        <v>0</v>
      </c>
      <c r="AR279" s="21" t="s">
        <v>181</v>
      </c>
      <c r="AT279" s="21" t="s">
        <v>177</v>
      </c>
      <c r="AU279" s="21" t="s">
        <v>140</v>
      </c>
      <c r="AY279" s="21" t="s">
        <v>176</v>
      </c>
      <c r="BE279" s="113">
        <f>IF(U279="základní",N279,0)</f>
        <v>0</v>
      </c>
      <c r="BF279" s="113">
        <f>IF(U279="snížená",N279,0)</f>
        <v>0</v>
      </c>
      <c r="BG279" s="113">
        <f>IF(U279="zákl. přenesená",N279,0)</f>
        <v>0</v>
      </c>
      <c r="BH279" s="113">
        <f>IF(U279="sníž. přenesená",N279,0)</f>
        <v>0</v>
      </c>
      <c r="BI279" s="113">
        <f>IF(U279="nulová",N279,0)</f>
        <v>0</v>
      </c>
      <c r="BJ279" s="21" t="s">
        <v>88</v>
      </c>
      <c r="BK279" s="113">
        <f>ROUND(L279*K279,2)</f>
        <v>0</v>
      </c>
      <c r="BL279" s="21" t="s">
        <v>181</v>
      </c>
      <c r="BM279" s="21" t="s">
        <v>428</v>
      </c>
    </row>
    <row r="280" spans="2:51" s="10" customFormat="1" ht="22.5" customHeight="1">
      <c r="B280" s="178"/>
      <c r="C280" s="179"/>
      <c r="D280" s="179"/>
      <c r="E280" s="180" t="s">
        <v>22</v>
      </c>
      <c r="F280" s="269" t="s">
        <v>429</v>
      </c>
      <c r="G280" s="270"/>
      <c r="H280" s="270"/>
      <c r="I280" s="270"/>
      <c r="J280" s="179"/>
      <c r="K280" s="181">
        <v>57.548</v>
      </c>
      <c r="L280" s="179"/>
      <c r="M280" s="179"/>
      <c r="N280" s="179"/>
      <c r="O280" s="179"/>
      <c r="P280" s="179"/>
      <c r="Q280" s="179"/>
      <c r="R280" s="182"/>
      <c r="T280" s="183"/>
      <c r="U280" s="179"/>
      <c r="V280" s="179"/>
      <c r="W280" s="179"/>
      <c r="X280" s="179"/>
      <c r="Y280" s="179"/>
      <c r="Z280" s="179"/>
      <c r="AA280" s="184"/>
      <c r="AT280" s="185" t="s">
        <v>199</v>
      </c>
      <c r="AU280" s="185" t="s">
        <v>140</v>
      </c>
      <c r="AV280" s="10" t="s">
        <v>140</v>
      </c>
      <c r="AW280" s="10" t="s">
        <v>37</v>
      </c>
      <c r="AX280" s="10" t="s">
        <v>80</v>
      </c>
      <c r="AY280" s="185" t="s">
        <v>176</v>
      </c>
    </row>
    <row r="281" spans="2:51" s="11" customFormat="1" ht="22.5" customHeight="1">
      <c r="B281" s="186"/>
      <c r="C281" s="187"/>
      <c r="D281" s="187"/>
      <c r="E281" s="188" t="s">
        <v>22</v>
      </c>
      <c r="F281" s="271" t="s">
        <v>200</v>
      </c>
      <c r="G281" s="272"/>
      <c r="H281" s="272"/>
      <c r="I281" s="272"/>
      <c r="J281" s="187"/>
      <c r="K281" s="189">
        <v>57.548</v>
      </c>
      <c r="L281" s="187"/>
      <c r="M281" s="187"/>
      <c r="N281" s="187"/>
      <c r="O281" s="187"/>
      <c r="P281" s="187"/>
      <c r="Q281" s="187"/>
      <c r="R281" s="190"/>
      <c r="T281" s="191"/>
      <c r="U281" s="187"/>
      <c r="V281" s="187"/>
      <c r="W281" s="187"/>
      <c r="X281" s="187"/>
      <c r="Y281" s="187"/>
      <c r="Z281" s="187"/>
      <c r="AA281" s="192"/>
      <c r="AT281" s="193" t="s">
        <v>199</v>
      </c>
      <c r="AU281" s="193" t="s">
        <v>140</v>
      </c>
      <c r="AV281" s="11" t="s">
        <v>181</v>
      </c>
      <c r="AW281" s="11" t="s">
        <v>37</v>
      </c>
      <c r="AX281" s="11" t="s">
        <v>88</v>
      </c>
      <c r="AY281" s="193" t="s">
        <v>176</v>
      </c>
    </row>
    <row r="282" spans="2:65" s="1" customFormat="1" ht="31.5" customHeight="1">
      <c r="B282" s="38"/>
      <c r="C282" s="171" t="s">
        <v>430</v>
      </c>
      <c r="D282" s="171" t="s">
        <v>177</v>
      </c>
      <c r="E282" s="172" t="s">
        <v>431</v>
      </c>
      <c r="F282" s="265" t="s">
        <v>432</v>
      </c>
      <c r="G282" s="265"/>
      <c r="H282" s="265"/>
      <c r="I282" s="265"/>
      <c r="J282" s="173" t="s">
        <v>180</v>
      </c>
      <c r="K282" s="174">
        <v>19.8</v>
      </c>
      <c r="L282" s="266">
        <v>0</v>
      </c>
      <c r="M282" s="267"/>
      <c r="N282" s="268">
        <f>ROUND(L282*K282,2)</f>
        <v>0</v>
      </c>
      <c r="O282" s="268"/>
      <c r="P282" s="268"/>
      <c r="Q282" s="268"/>
      <c r="R282" s="40"/>
      <c r="T282" s="175" t="s">
        <v>22</v>
      </c>
      <c r="U282" s="47" t="s">
        <v>45</v>
      </c>
      <c r="V282" s="39"/>
      <c r="W282" s="176">
        <f>V282*K282</f>
        <v>0</v>
      </c>
      <c r="X282" s="176">
        <v>2.4535</v>
      </c>
      <c r="Y282" s="176">
        <f>X282*K282</f>
        <v>48.5793</v>
      </c>
      <c r="Z282" s="176">
        <v>0</v>
      </c>
      <c r="AA282" s="177">
        <f>Z282*K282</f>
        <v>0</v>
      </c>
      <c r="AR282" s="21" t="s">
        <v>181</v>
      </c>
      <c r="AT282" s="21" t="s">
        <v>177</v>
      </c>
      <c r="AU282" s="21" t="s">
        <v>140</v>
      </c>
      <c r="AY282" s="21" t="s">
        <v>176</v>
      </c>
      <c r="BE282" s="113">
        <f>IF(U282="základní",N282,0)</f>
        <v>0</v>
      </c>
      <c r="BF282" s="113">
        <f>IF(U282="snížená",N282,0)</f>
        <v>0</v>
      </c>
      <c r="BG282" s="113">
        <f>IF(U282="zákl. přenesená",N282,0)</f>
        <v>0</v>
      </c>
      <c r="BH282" s="113">
        <f>IF(U282="sníž. přenesená",N282,0)</f>
        <v>0</v>
      </c>
      <c r="BI282" s="113">
        <f>IF(U282="nulová",N282,0)</f>
        <v>0</v>
      </c>
      <c r="BJ282" s="21" t="s">
        <v>88</v>
      </c>
      <c r="BK282" s="113">
        <f>ROUND(L282*K282,2)</f>
        <v>0</v>
      </c>
      <c r="BL282" s="21" t="s">
        <v>181</v>
      </c>
      <c r="BM282" s="21" t="s">
        <v>433</v>
      </c>
    </row>
    <row r="283" spans="2:65" s="1" customFormat="1" ht="31.5" customHeight="1">
      <c r="B283" s="38"/>
      <c r="C283" s="171" t="s">
        <v>434</v>
      </c>
      <c r="D283" s="171" t="s">
        <v>177</v>
      </c>
      <c r="E283" s="172" t="s">
        <v>435</v>
      </c>
      <c r="F283" s="265" t="s">
        <v>436</v>
      </c>
      <c r="G283" s="265"/>
      <c r="H283" s="265"/>
      <c r="I283" s="265"/>
      <c r="J283" s="173" t="s">
        <v>269</v>
      </c>
      <c r="K283" s="174">
        <v>19.5</v>
      </c>
      <c r="L283" s="266">
        <v>0</v>
      </c>
      <c r="M283" s="267"/>
      <c r="N283" s="268">
        <f>ROUND(L283*K283,2)</f>
        <v>0</v>
      </c>
      <c r="O283" s="268"/>
      <c r="P283" s="268"/>
      <c r="Q283" s="268"/>
      <c r="R283" s="40"/>
      <c r="T283" s="175" t="s">
        <v>22</v>
      </c>
      <c r="U283" s="47" t="s">
        <v>45</v>
      </c>
      <c r="V283" s="39"/>
      <c r="W283" s="176">
        <f>V283*K283</f>
        <v>0</v>
      </c>
      <c r="X283" s="176">
        <v>0.0031</v>
      </c>
      <c r="Y283" s="176">
        <f>X283*K283</f>
        <v>0.06045</v>
      </c>
      <c r="Z283" s="176">
        <v>0</v>
      </c>
      <c r="AA283" s="177">
        <f>Z283*K283</f>
        <v>0</v>
      </c>
      <c r="AR283" s="21" t="s">
        <v>181</v>
      </c>
      <c r="AT283" s="21" t="s">
        <v>177</v>
      </c>
      <c r="AU283" s="21" t="s">
        <v>140</v>
      </c>
      <c r="AY283" s="21" t="s">
        <v>176</v>
      </c>
      <c r="BE283" s="113">
        <f>IF(U283="základní",N283,0)</f>
        <v>0</v>
      </c>
      <c r="BF283" s="113">
        <f>IF(U283="snížená",N283,0)</f>
        <v>0</v>
      </c>
      <c r="BG283" s="113">
        <f>IF(U283="zákl. přenesená",N283,0)</f>
        <v>0</v>
      </c>
      <c r="BH283" s="113">
        <f>IF(U283="sníž. přenesená",N283,0)</f>
        <v>0</v>
      </c>
      <c r="BI283" s="113">
        <f>IF(U283="nulová",N283,0)</f>
        <v>0</v>
      </c>
      <c r="BJ283" s="21" t="s">
        <v>88</v>
      </c>
      <c r="BK283" s="113">
        <f>ROUND(L283*K283,2)</f>
        <v>0</v>
      </c>
      <c r="BL283" s="21" t="s">
        <v>181</v>
      </c>
      <c r="BM283" s="21" t="s">
        <v>437</v>
      </c>
    </row>
    <row r="284" spans="2:65" s="1" customFormat="1" ht="31.5" customHeight="1">
      <c r="B284" s="38"/>
      <c r="C284" s="171" t="s">
        <v>438</v>
      </c>
      <c r="D284" s="171" t="s">
        <v>177</v>
      </c>
      <c r="E284" s="172" t="s">
        <v>439</v>
      </c>
      <c r="F284" s="265" t="s">
        <v>440</v>
      </c>
      <c r="G284" s="265"/>
      <c r="H284" s="265"/>
      <c r="I284" s="265"/>
      <c r="J284" s="173" t="s">
        <v>269</v>
      </c>
      <c r="K284" s="174">
        <v>19.5</v>
      </c>
      <c r="L284" s="266">
        <v>0</v>
      </c>
      <c r="M284" s="267"/>
      <c r="N284" s="268">
        <f>ROUND(L284*K284,2)</f>
        <v>0</v>
      </c>
      <c r="O284" s="268"/>
      <c r="P284" s="268"/>
      <c r="Q284" s="268"/>
      <c r="R284" s="40"/>
      <c r="T284" s="175" t="s">
        <v>22</v>
      </c>
      <c r="U284" s="47" t="s">
        <v>45</v>
      </c>
      <c r="V284" s="39"/>
      <c r="W284" s="176">
        <f>V284*K284</f>
        <v>0</v>
      </c>
      <c r="X284" s="176">
        <v>0</v>
      </c>
      <c r="Y284" s="176">
        <f>X284*K284</f>
        <v>0</v>
      </c>
      <c r="Z284" s="176">
        <v>0</v>
      </c>
      <c r="AA284" s="177">
        <f>Z284*K284</f>
        <v>0</v>
      </c>
      <c r="AR284" s="21" t="s">
        <v>181</v>
      </c>
      <c r="AT284" s="21" t="s">
        <v>177</v>
      </c>
      <c r="AU284" s="21" t="s">
        <v>140</v>
      </c>
      <c r="AY284" s="21" t="s">
        <v>176</v>
      </c>
      <c r="BE284" s="113">
        <f>IF(U284="základní",N284,0)</f>
        <v>0</v>
      </c>
      <c r="BF284" s="113">
        <f>IF(U284="snížená",N284,0)</f>
        <v>0</v>
      </c>
      <c r="BG284" s="113">
        <f>IF(U284="zákl. přenesená",N284,0)</f>
        <v>0</v>
      </c>
      <c r="BH284" s="113">
        <f>IF(U284="sníž. přenesená",N284,0)</f>
        <v>0</v>
      </c>
      <c r="BI284" s="113">
        <f>IF(U284="nulová",N284,0)</f>
        <v>0</v>
      </c>
      <c r="BJ284" s="21" t="s">
        <v>88</v>
      </c>
      <c r="BK284" s="113">
        <f>ROUND(L284*K284,2)</f>
        <v>0</v>
      </c>
      <c r="BL284" s="21" t="s">
        <v>181</v>
      </c>
      <c r="BM284" s="21" t="s">
        <v>441</v>
      </c>
    </row>
    <row r="285" spans="2:65" s="1" customFormat="1" ht="44.25" customHeight="1">
      <c r="B285" s="38"/>
      <c r="C285" s="171" t="s">
        <v>442</v>
      </c>
      <c r="D285" s="171" t="s">
        <v>177</v>
      </c>
      <c r="E285" s="172" t="s">
        <v>443</v>
      </c>
      <c r="F285" s="265" t="s">
        <v>444</v>
      </c>
      <c r="G285" s="265"/>
      <c r="H285" s="265"/>
      <c r="I285" s="265"/>
      <c r="J285" s="173" t="s">
        <v>269</v>
      </c>
      <c r="K285" s="174">
        <v>500.419</v>
      </c>
      <c r="L285" s="266">
        <v>0</v>
      </c>
      <c r="M285" s="267"/>
      <c r="N285" s="268">
        <f>ROUND(L285*K285,2)</f>
        <v>0</v>
      </c>
      <c r="O285" s="268"/>
      <c r="P285" s="268"/>
      <c r="Q285" s="268"/>
      <c r="R285" s="40"/>
      <c r="T285" s="175" t="s">
        <v>22</v>
      </c>
      <c r="U285" s="47" t="s">
        <v>45</v>
      </c>
      <c r="V285" s="39"/>
      <c r="W285" s="176">
        <f>V285*K285</f>
        <v>0</v>
      </c>
      <c r="X285" s="176">
        <v>0.01128</v>
      </c>
      <c r="Y285" s="176">
        <f>X285*K285</f>
        <v>5.64472632</v>
      </c>
      <c r="Z285" s="176">
        <v>0</v>
      </c>
      <c r="AA285" s="177">
        <f>Z285*K285</f>
        <v>0</v>
      </c>
      <c r="AR285" s="21" t="s">
        <v>181</v>
      </c>
      <c r="AT285" s="21" t="s">
        <v>177</v>
      </c>
      <c r="AU285" s="21" t="s">
        <v>140</v>
      </c>
      <c r="AY285" s="21" t="s">
        <v>176</v>
      </c>
      <c r="BE285" s="113">
        <f>IF(U285="základní",N285,0)</f>
        <v>0</v>
      </c>
      <c r="BF285" s="113">
        <f>IF(U285="snížená",N285,0)</f>
        <v>0</v>
      </c>
      <c r="BG285" s="113">
        <f>IF(U285="zákl. přenesená",N285,0)</f>
        <v>0</v>
      </c>
      <c r="BH285" s="113">
        <f>IF(U285="sníž. přenesená",N285,0)</f>
        <v>0</v>
      </c>
      <c r="BI285" s="113">
        <f>IF(U285="nulová",N285,0)</f>
        <v>0</v>
      </c>
      <c r="BJ285" s="21" t="s">
        <v>88</v>
      </c>
      <c r="BK285" s="113">
        <f>ROUND(L285*K285,2)</f>
        <v>0</v>
      </c>
      <c r="BL285" s="21" t="s">
        <v>181</v>
      </c>
      <c r="BM285" s="21" t="s">
        <v>445</v>
      </c>
    </row>
    <row r="286" spans="2:51" s="12" customFormat="1" ht="22.5" customHeight="1">
      <c r="B286" s="194"/>
      <c r="C286" s="195"/>
      <c r="D286" s="195"/>
      <c r="E286" s="196" t="s">
        <v>22</v>
      </c>
      <c r="F286" s="311" t="s">
        <v>446</v>
      </c>
      <c r="G286" s="312"/>
      <c r="H286" s="312"/>
      <c r="I286" s="312"/>
      <c r="J286" s="195"/>
      <c r="K286" s="197" t="s">
        <v>22</v>
      </c>
      <c r="L286" s="195"/>
      <c r="M286" s="195"/>
      <c r="N286" s="195"/>
      <c r="O286" s="195"/>
      <c r="P286" s="195"/>
      <c r="Q286" s="195"/>
      <c r="R286" s="198"/>
      <c r="T286" s="199"/>
      <c r="U286" s="195"/>
      <c r="V286" s="195"/>
      <c r="W286" s="195"/>
      <c r="X286" s="195"/>
      <c r="Y286" s="195"/>
      <c r="Z286" s="195"/>
      <c r="AA286" s="200"/>
      <c r="AT286" s="201" t="s">
        <v>199</v>
      </c>
      <c r="AU286" s="201" t="s">
        <v>140</v>
      </c>
      <c r="AV286" s="12" t="s">
        <v>88</v>
      </c>
      <c r="AW286" s="12" t="s">
        <v>37</v>
      </c>
      <c r="AX286" s="12" t="s">
        <v>80</v>
      </c>
      <c r="AY286" s="201" t="s">
        <v>176</v>
      </c>
    </row>
    <row r="287" spans="2:51" s="10" customFormat="1" ht="22.5" customHeight="1">
      <c r="B287" s="178"/>
      <c r="C287" s="179"/>
      <c r="D287" s="179"/>
      <c r="E287" s="180" t="s">
        <v>22</v>
      </c>
      <c r="F287" s="303" t="s">
        <v>447</v>
      </c>
      <c r="G287" s="304"/>
      <c r="H287" s="304"/>
      <c r="I287" s="304"/>
      <c r="J287" s="179"/>
      <c r="K287" s="181">
        <v>62.438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199</v>
      </c>
      <c r="AU287" s="185" t="s">
        <v>140</v>
      </c>
      <c r="AV287" s="10" t="s">
        <v>140</v>
      </c>
      <c r="AW287" s="10" t="s">
        <v>37</v>
      </c>
      <c r="AX287" s="10" t="s">
        <v>80</v>
      </c>
      <c r="AY287" s="185" t="s">
        <v>176</v>
      </c>
    </row>
    <row r="288" spans="2:51" s="12" customFormat="1" ht="22.5" customHeight="1">
      <c r="B288" s="194"/>
      <c r="C288" s="195"/>
      <c r="D288" s="195"/>
      <c r="E288" s="196" t="s">
        <v>22</v>
      </c>
      <c r="F288" s="305" t="s">
        <v>326</v>
      </c>
      <c r="G288" s="306"/>
      <c r="H288" s="306"/>
      <c r="I288" s="306"/>
      <c r="J288" s="195"/>
      <c r="K288" s="197" t="s">
        <v>22</v>
      </c>
      <c r="L288" s="195"/>
      <c r="M288" s="195"/>
      <c r="N288" s="195"/>
      <c r="O288" s="195"/>
      <c r="P288" s="195"/>
      <c r="Q288" s="195"/>
      <c r="R288" s="198"/>
      <c r="T288" s="199"/>
      <c r="U288" s="195"/>
      <c r="V288" s="195"/>
      <c r="W288" s="195"/>
      <c r="X288" s="195"/>
      <c r="Y288" s="195"/>
      <c r="Z288" s="195"/>
      <c r="AA288" s="200"/>
      <c r="AT288" s="201" t="s">
        <v>199</v>
      </c>
      <c r="AU288" s="201" t="s">
        <v>140</v>
      </c>
      <c r="AV288" s="12" t="s">
        <v>88</v>
      </c>
      <c r="AW288" s="12" t="s">
        <v>37</v>
      </c>
      <c r="AX288" s="12" t="s">
        <v>80</v>
      </c>
      <c r="AY288" s="201" t="s">
        <v>176</v>
      </c>
    </row>
    <row r="289" spans="2:51" s="10" customFormat="1" ht="22.5" customHeight="1">
      <c r="B289" s="178"/>
      <c r="C289" s="179"/>
      <c r="D289" s="179"/>
      <c r="E289" s="180" t="s">
        <v>22</v>
      </c>
      <c r="F289" s="303" t="s">
        <v>448</v>
      </c>
      <c r="G289" s="304"/>
      <c r="H289" s="304"/>
      <c r="I289" s="304"/>
      <c r="J289" s="179"/>
      <c r="K289" s="181">
        <v>437.981</v>
      </c>
      <c r="L289" s="179"/>
      <c r="M289" s="179"/>
      <c r="N289" s="179"/>
      <c r="O289" s="179"/>
      <c r="P289" s="179"/>
      <c r="Q289" s="179"/>
      <c r="R289" s="182"/>
      <c r="T289" s="183"/>
      <c r="U289" s="179"/>
      <c r="V289" s="179"/>
      <c r="W289" s="179"/>
      <c r="X289" s="179"/>
      <c r="Y289" s="179"/>
      <c r="Z289" s="179"/>
      <c r="AA289" s="184"/>
      <c r="AT289" s="185" t="s">
        <v>199</v>
      </c>
      <c r="AU289" s="185" t="s">
        <v>140</v>
      </c>
      <c r="AV289" s="10" t="s">
        <v>140</v>
      </c>
      <c r="AW289" s="10" t="s">
        <v>37</v>
      </c>
      <c r="AX289" s="10" t="s">
        <v>80</v>
      </c>
      <c r="AY289" s="185" t="s">
        <v>176</v>
      </c>
    </row>
    <row r="290" spans="2:51" s="11" customFormat="1" ht="22.5" customHeight="1">
      <c r="B290" s="186"/>
      <c r="C290" s="187"/>
      <c r="D290" s="187"/>
      <c r="E290" s="188" t="s">
        <v>22</v>
      </c>
      <c r="F290" s="271" t="s">
        <v>200</v>
      </c>
      <c r="G290" s="272"/>
      <c r="H290" s="272"/>
      <c r="I290" s="272"/>
      <c r="J290" s="187"/>
      <c r="K290" s="189">
        <v>500.419</v>
      </c>
      <c r="L290" s="187"/>
      <c r="M290" s="187"/>
      <c r="N290" s="187"/>
      <c r="O290" s="187"/>
      <c r="P290" s="187"/>
      <c r="Q290" s="187"/>
      <c r="R290" s="190"/>
      <c r="T290" s="191"/>
      <c r="U290" s="187"/>
      <c r="V290" s="187"/>
      <c r="W290" s="187"/>
      <c r="X290" s="187"/>
      <c r="Y290" s="187"/>
      <c r="Z290" s="187"/>
      <c r="AA290" s="192"/>
      <c r="AT290" s="193" t="s">
        <v>199</v>
      </c>
      <c r="AU290" s="193" t="s">
        <v>140</v>
      </c>
      <c r="AV290" s="11" t="s">
        <v>181</v>
      </c>
      <c r="AW290" s="11" t="s">
        <v>37</v>
      </c>
      <c r="AX290" s="11" t="s">
        <v>88</v>
      </c>
      <c r="AY290" s="193" t="s">
        <v>176</v>
      </c>
    </row>
    <row r="291" spans="2:65" s="1" customFormat="1" ht="31.5" customHeight="1">
      <c r="B291" s="38"/>
      <c r="C291" s="171" t="s">
        <v>449</v>
      </c>
      <c r="D291" s="171" t="s">
        <v>177</v>
      </c>
      <c r="E291" s="172" t="s">
        <v>450</v>
      </c>
      <c r="F291" s="265" t="s">
        <v>451</v>
      </c>
      <c r="G291" s="265"/>
      <c r="H291" s="265"/>
      <c r="I291" s="265"/>
      <c r="J291" s="173" t="s">
        <v>269</v>
      </c>
      <c r="K291" s="174">
        <v>500.419</v>
      </c>
      <c r="L291" s="266">
        <v>0</v>
      </c>
      <c r="M291" s="267"/>
      <c r="N291" s="268">
        <f>ROUND(L291*K291,2)</f>
        <v>0</v>
      </c>
      <c r="O291" s="268"/>
      <c r="P291" s="268"/>
      <c r="Q291" s="268"/>
      <c r="R291" s="40"/>
      <c r="T291" s="175" t="s">
        <v>22</v>
      </c>
      <c r="U291" s="47" t="s">
        <v>45</v>
      </c>
      <c r="V291" s="39"/>
      <c r="W291" s="176">
        <f>V291*K291</f>
        <v>0</v>
      </c>
      <c r="X291" s="176">
        <v>0.0109</v>
      </c>
      <c r="Y291" s="176">
        <f>X291*K291</f>
        <v>5.4545671</v>
      </c>
      <c r="Z291" s="176">
        <v>0</v>
      </c>
      <c r="AA291" s="177">
        <f>Z291*K291</f>
        <v>0</v>
      </c>
      <c r="AR291" s="21" t="s">
        <v>181</v>
      </c>
      <c r="AT291" s="21" t="s">
        <v>177</v>
      </c>
      <c r="AU291" s="21" t="s">
        <v>140</v>
      </c>
      <c r="AY291" s="21" t="s">
        <v>176</v>
      </c>
      <c r="BE291" s="113">
        <f>IF(U291="základní",N291,0)</f>
        <v>0</v>
      </c>
      <c r="BF291" s="113">
        <f>IF(U291="snížená",N291,0)</f>
        <v>0</v>
      </c>
      <c r="BG291" s="113">
        <f>IF(U291="zákl. přenesená",N291,0)</f>
        <v>0</v>
      </c>
      <c r="BH291" s="113">
        <f>IF(U291="sníž. přenesená",N291,0)</f>
        <v>0</v>
      </c>
      <c r="BI291" s="113">
        <f>IF(U291="nulová",N291,0)</f>
        <v>0</v>
      </c>
      <c r="BJ291" s="21" t="s">
        <v>88</v>
      </c>
      <c r="BK291" s="113">
        <f>ROUND(L291*K291,2)</f>
        <v>0</v>
      </c>
      <c r="BL291" s="21" t="s">
        <v>181</v>
      </c>
      <c r="BM291" s="21" t="s">
        <v>452</v>
      </c>
    </row>
    <row r="292" spans="2:65" s="1" customFormat="1" ht="22.5" customHeight="1">
      <c r="B292" s="38"/>
      <c r="C292" s="171" t="s">
        <v>453</v>
      </c>
      <c r="D292" s="171" t="s">
        <v>177</v>
      </c>
      <c r="E292" s="172" t="s">
        <v>454</v>
      </c>
      <c r="F292" s="265" t="s">
        <v>455</v>
      </c>
      <c r="G292" s="265"/>
      <c r="H292" s="265"/>
      <c r="I292" s="265"/>
      <c r="J292" s="173" t="s">
        <v>189</v>
      </c>
      <c r="K292" s="174">
        <v>2.502</v>
      </c>
      <c r="L292" s="266">
        <v>0</v>
      </c>
      <c r="M292" s="267"/>
      <c r="N292" s="268">
        <f>ROUND(L292*K292,2)</f>
        <v>0</v>
      </c>
      <c r="O292" s="268"/>
      <c r="P292" s="268"/>
      <c r="Q292" s="268"/>
      <c r="R292" s="40"/>
      <c r="T292" s="175" t="s">
        <v>22</v>
      </c>
      <c r="U292" s="47" t="s">
        <v>45</v>
      </c>
      <c r="V292" s="39"/>
      <c r="W292" s="176">
        <f>V292*K292</f>
        <v>0</v>
      </c>
      <c r="X292" s="176">
        <v>1.05306</v>
      </c>
      <c r="Y292" s="176">
        <f>X292*K292</f>
        <v>2.63475612</v>
      </c>
      <c r="Z292" s="176">
        <v>0</v>
      </c>
      <c r="AA292" s="177">
        <f>Z292*K292</f>
        <v>0</v>
      </c>
      <c r="AR292" s="21" t="s">
        <v>181</v>
      </c>
      <c r="AT292" s="21" t="s">
        <v>177</v>
      </c>
      <c r="AU292" s="21" t="s">
        <v>140</v>
      </c>
      <c r="AY292" s="21" t="s">
        <v>176</v>
      </c>
      <c r="BE292" s="113">
        <f>IF(U292="základní",N292,0)</f>
        <v>0</v>
      </c>
      <c r="BF292" s="113">
        <f>IF(U292="snížená",N292,0)</f>
        <v>0</v>
      </c>
      <c r="BG292" s="113">
        <f>IF(U292="zákl. přenesená",N292,0)</f>
        <v>0</v>
      </c>
      <c r="BH292" s="113">
        <f>IF(U292="sníž. přenesená",N292,0)</f>
        <v>0</v>
      </c>
      <c r="BI292" s="113">
        <f>IF(U292="nulová",N292,0)</f>
        <v>0</v>
      </c>
      <c r="BJ292" s="21" t="s">
        <v>88</v>
      </c>
      <c r="BK292" s="113">
        <f>ROUND(L292*K292,2)</f>
        <v>0</v>
      </c>
      <c r="BL292" s="21" t="s">
        <v>181</v>
      </c>
      <c r="BM292" s="21" t="s">
        <v>456</v>
      </c>
    </row>
    <row r="293" spans="2:51" s="10" customFormat="1" ht="22.5" customHeight="1">
      <c r="B293" s="178"/>
      <c r="C293" s="179"/>
      <c r="D293" s="179"/>
      <c r="E293" s="180" t="s">
        <v>22</v>
      </c>
      <c r="F293" s="269" t="s">
        <v>457</v>
      </c>
      <c r="G293" s="270"/>
      <c r="H293" s="270"/>
      <c r="I293" s="270"/>
      <c r="J293" s="179"/>
      <c r="K293" s="181">
        <v>2.502</v>
      </c>
      <c r="L293" s="179"/>
      <c r="M293" s="179"/>
      <c r="N293" s="179"/>
      <c r="O293" s="179"/>
      <c r="P293" s="179"/>
      <c r="Q293" s="179"/>
      <c r="R293" s="182"/>
      <c r="T293" s="183"/>
      <c r="U293" s="179"/>
      <c r="V293" s="179"/>
      <c r="W293" s="179"/>
      <c r="X293" s="179"/>
      <c r="Y293" s="179"/>
      <c r="Z293" s="179"/>
      <c r="AA293" s="184"/>
      <c r="AT293" s="185" t="s">
        <v>199</v>
      </c>
      <c r="AU293" s="185" t="s">
        <v>140</v>
      </c>
      <c r="AV293" s="10" t="s">
        <v>140</v>
      </c>
      <c r="AW293" s="10" t="s">
        <v>37</v>
      </c>
      <c r="AX293" s="10" t="s">
        <v>80</v>
      </c>
      <c r="AY293" s="185" t="s">
        <v>176</v>
      </c>
    </row>
    <row r="294" spans="2:51" s="11" customFormat="1" ht="22.5" customHeight="1">
      <c r="B294" s="186"/>
      <c r="C294" s="187"/>
      <c r="D294" s="187"/>
      <c r="E294" s="188" t="s">
        <v>22</v>
      </c>
      <c r="F294" s="271" t="s">
        <v>200</v>
      </c>
      <c r="G294" s="272"/>
      <c r="H294" s="272"/>
      <c r="I294" s="272"/>
      <c r="J294" s="187"/>
      <c r="K294" s="189">
        <v>2.502</v>
      </c>
      <c r="L294" s="187"/>
      <c r="M294" s="187"/>
      <c r="N294" s="187"/>
      <c r="O294" s="187"/>
      <c r="P294" s="187"/>
      <c r="Q294" s="187"/>
      <c r="R294" s="190"/>
      <c r="T294" s="191"/>
      <c r="U294" s="187"/>
      <c r="V294" s="187"/>
      <c r="W294" s="187"/>
      <c r="X294" s="187"/>
      <c r="Y294" s="187"/>
      <c r="Z294" s="187"/>
      <c r="AA294" s="192"/>
      <c r="AT294" s="193" t="s">
        <v>199</v>
      </c>
      <c r="AU294" s="193" t="s">
        <v>140</v>
      </c>
      <c r="AV294" s="11" t="s">
        <v>181</v>
      </c>
      <c r="AW294" s="11" t="s">
        <v>37</v>
      </c>
      <c r="AX294" s="11" t="s">
        <v>88</v>
      </c>
      <c r="AY294" s="193" t="s">
        <v>176</v>
      </c>
    </row>
    <row r="295" spans="2:65" s="1" customFormat="1" ht="31.5" customHeight="1">
      <c r="B295" s="38"/>
      <c r="C295" s="171" t="s">
        <v>458</v>
      </c>
      <c r="D295" s="171" t="s">
        <v>177</v>
      </c>
      <c r="E295" s="172" t="s">
        <v>459</v>
      </c>
      <c r="F295" s="265" t="s">
        <v>460</v>
      </c>
      <c r="G295" s="265"/>
      <c r="H295" s="265"/>
      <c r="I295" s="265"/>
      <c r="J295" s="173" t="s">
        <v>461</v>
      </c>
      <c r="K295" s="174">
        <v>109</v>
      </c>
      <c r="L295" s="266">
        <v>0</v>
      </c>
      <c r="M295" s="267"/>
      <c r="N295" s="268">
        <f>ROUND(L295*K295,2)</f>
        <v>0</v>
      </c>
      <c r="O295" s="268"/>
      <c r="P295" s="268"/>
      <c r="Q295" s="268"/>
      <c r="R295" s="40"/>
      <c r="T295" s="175" t="s">
        <v>22</v>
      </c>
      <c r="U295" s="47" t="s">
        <v>45</v>
      </c>
      <c r="V295" s="39"/>
      <c r="W295" s="176">
        <f>V295*K295</f>
        <v>0</v>
      </c>
      <c r="X295" s="176">
        <v>0.06736</v>
      </c>
      <c r="Y295" s="176">
        <f>X295*K295</f>
        <v>7.34224</v>
      </c>
      <c r="Z295" s="176">
        <v>0</v>
      </c>
      <c r="AA295" s="177">
        <f>Z295*K295</f>
        <v>0</v>
      </c>
      <c r="AR295" s="21" t="s">
        <v>181</v>
      </c>
      <c r="AT295" s="21" t="s">
        <v>177</v>
      </c>
      <c r="AU295" s="21" t="s">
        <v>140</v>
      </c>
      <c r="AY295" s="21" t="s">
        <v>176</v>
      </c>
      <c r="BE295" s="113">
        <f>IF(U295="základní",N295,0)</f>
        <v>0</v>
      </c>
      <c r="BF295" s="113">
        <f>IF(U295="snížená",N295,0)</f>
        <v>0</v>
      </c>
      <c r="BG295" s="113">
        <f>IF(U295="zákl. přenesená",N295,0)</f>
        <v>0</v>
      </c>
      <c r="BH295" s="113">
        <f>IF(U295="sníž. přenesená",N295,0)</f>
        <v>0</v>
      </c>
      <c r="BI295" s="113">
        <f>IF(U295="nulová",N295,0)</f>
        <v>0</v>
      </c>
      <c r="BJ295" s="21" t="s">
        <v>88</v>
      </c>
      <c r="BK295" s="113">
        <f>ROUND(L295*K295,2)</f>
        <v>0</v>
      </c>
      <c r="BL295" s="21" t="s">
        <v>181</v>
      </c>
      <c r="BM295" s="21" t="s">
        <v>462</v>
      </c>
    </row>
    <row r="296" spans="2:65" s="1" customFormat="1" ht="31.5" customHeight="1">
      <c r="B296" s="38"/>
      <c r="C296" s="171" t="s">
        <v>463</v>
      </c>
      <c r="D296" s="171" t="s">
        <v>177</v>
      </c>
      <c r="E296" s="172" t="s">
        <v>464</v>
      </c>
      <c r="F296" s="265" t="s">
        <v>465</v>
      </c>
      <c r="G296" s="265"/>
      <c r="H296" s="265"/>
      <c r="I296" s="265"/>
      <c r="J296" s="173" t="s">
        <v>189</v>
      </c>
      <c r="K296" s="174">
        <v>5.987</v>
      </c>
      <c r="L296" s="266">
        <v>0</v>
      </c>
      <c r="M296" s="267"/>
      <c r="N296" s="268">
        <f>ROUND(L296*K296,2)</f>
        <v>0</v>
      </c>
      <c r="O296" s="268"/>
      <c r="P296" s="268"/>
      <c r="Q296" s="268"/>
      <c r="R296" s="40"/>
      <c r="T296" s="175" t="s">
        <v>22</v>
      </c>
      <c r="U296" s="47" t="s">
        <v>45</v>
      </c>
      <c r="V296" s="39"/>
      <c r="W296" s="176">
        <f>V296*K296</f>
        <v>0</v>
      </c>
      <c r="X296" s="176">
        <v>0.01709</v>
      </c>
      <c r="Y296" s="176">
        <f>X296*K296</f>
        <v>0.10231783000000001</v>
      </c>
      <c r="Z296" s="176">
        <v>0</v>
      </c>
      <c r="AA296" s="177">
        <f>Z296*K296</f>
        <v>0</v>
      </c>
      <c r="AR296" s="21" t="s">
        <v>181</v>
      </c>
      <c r="AT296" s="21" t="s">
        <v>177</v>
      </c>
      <c r="AU296" s="21" t="s">
        <v>140</v>
      </c>
      <c r="AY296" s="21" t="s">
        <v>176</v>
      </c>
      <c r="BE296" s="113">
        <f>IF(U296="základní",N296,0)</f>
        <v>0</v>
      </c>
      <c r="BF296" s="113">
        <f>IF(U296="snížená",N296,0)</f>
        <v>0</v>
      </c>
      <c r="BG296" s="113">
        <f>IF(U296="zákl. přenesená",N296,0)</f>
        <v>0</v>
      </c>
      <c r="BH296" s="113">
        <f>IF(U296="sníž. přenesená",N296,0)</f>
        <v>0</v>
      </c>
      <c r="BI296" s="113">
        <f>IF(U296="nulová",N296,0)</f>
        <v>0</v>
      </c>
      <c r="BJ296" s="21" t="s">
        <v>88</v>
      </c>
      <c r="BK296" s="113">
        <f>ROUND(L296*K296,2)</f>
        <v>0</v>
      </c>
      <c r="BL296" s="21" t="s">
        <v>181</v>
      </c>
      <c r="BM296" s="21" t="s">
        <v>466</v>
      </c>
    </row>
    <row r="297" spans="2:51" s="12" customFormat="1" ht="22.5" customHeight="1">
      <c r="B297" s="194"/>
      <c r="C297" s="195"/>
      <c r="D297" s="195"/>
      <c r="E297" s="196" t="s">
        <v>22</v>
      </c>
      <c r="F297" s="311" t="s">
        <v>326</v>
      </c>
      <c r="G297" s="312"/>
      <c r="H297" s="312"/>
      <c r="I297" s="312"/>
      <c r="J297" s="195"/>
      <c r="K297" s="197" t="s">
        <v>22</v>
      </c>
      <c r="L297" s="195"/>
      <c r="M297" s="195"/>
      <c r="N297" s="195"/>
      <c r="O297" s="195"/>
      <c r="P297" s="195"/>
      <c r="Q297" s="195"/>
      <c r="R297" s="198"/>
      <c r="T297" s="199"/>
      <c r="U297" s="195"/>
      <c r="V297" s="195"/>
      <c r="W297" s="195"/>
      <c r="X297" s="195"/>
      <c r="Y297" s="195"/>
      <c r="Z297" s="195"/>
      <c r="AA297" s="200"/>
      <c r="AT297" s="201" t="s">
        <v>199</v>
      </c>
      <c r="AU297" s="201" t="s">
        <v>140</v>
      </c>
      <c r="AV297" s="12" t="s">
        <v>88</v>
      </c>
      <c r="AW297" s="12" t="s">
        <v>37</v>
      </c>
      <c r="AX297" s="12" t="s">
        <v>80</v>
      </c>
      <c r="AY297" s="201" t="s">
        <v>176</v>
      </c>
    </row>
    <row r="298" spans="2:51" s="10" customFormat="1" ht="31.5" customHeight="1">
      <c r="B298" s="178"/>
      <c r="C298" s="179"/>
      <c r="D298" s="179"/>
      <c r="E298" s="180" t="s">
        <v>22</v>
      </c>
      <c r="F298" s="303" t="s">
        <v>467</v>
      </c>
      <c r="G298" s="304"/>
      <c r="H298" s="304"/>
      <c r="I298" s="304"/>
      <c r="J298" s="179"/>
      <c r="K298" s="181">
        <v>1.542</v>
      </c>
      <c r="L298" s="179"/>
      <c r="M298" s="179"/>
      <c r="N298" s="179"/>
      <c r="O298" s="179"/>
      <c r="P298" s="179"/>
      <c r="Q298" s="179"/>
      <c r="R298" s="182"/>
      <c r="T298" s="183"/>
      <c r="U298" s="179"/>
      <c r="V298" s="179"/>
      <c r="W298" s="179"/>
      <c r="X298" s="179"/>
      <c r="Y298" s="179"/>
      <c r="Z298" s="179"/>
      <c r="AA298" s="184"/>
      <c r="AT298" s="185" t="s">
        <v>199</v>
      </c>
      <c r="AU298" s="185" t="s">
        <v>140</v>
      </c>
      <c r="AV298" s="10" t="s">
        <v>140</v>
      </c>
      <c r="AW298" s="10" t="s">
        <v>37</v>
      </c>
      <c r="AX298" s="10" t="s">
        <v>80</v>
      </c>
      <c r="AY298" s="185" t="s">
        <v>176</v>
      </c>
    </row>
    <row r="299" spans="2:51" s="10" customFormat="1" ht="44.25" customHeight="1">
      <c r="B299" s="178"/>
      <c r="C299" s="179"/>
      <c r="D299" s="179"/>
      <c r="E299" s="180" t="s">
        <v>22</v>
      </c>
      <c r="F299" s="303" t="s">
        <v>468</v>
      </c>
      <c r="G299" s="304"/>
      <c r="H299" s="304"/>
      <c r="I299" s="304"/>
      <c r="J299" s="179"/>
      <c r="K299" s="181">
        <v>2.897</v>
      </c>
      <c r="L299" s="179"/>
      <c r="M299" s="179"/>
      <c r="N299" s="179"/>
      <c r="O299" s="179"/>
      <c r="P299" s="179"/>
      <c r="Q299" s="179"/>
      <c r="R299" s="182"/>
      <c r="T299" s="183"/>
      <c r="U299" s="179"/>
      <c r="V299" s="179"/>
      <c r="W299" s="179"/>
      <c r="X299" s="179"/>
      <c r="Y299" s="179"/>
      <c r="Z299" s="179"/>
      <c r="AA299" s="184"/>
      <c r="AT299" s="185" t="s">
        <v>199</v>
      </c>
      <c r="AU299" s="185" t="s">
        <v>140</v>
      </c>
      <c r="AV299" s="10" t="s">
        <v>140</v>
      </c>
      <c r="AW299" s="10" t="s">
        <v>37</v>
      </c>
      <c r="AX299" s="10" t="s">
        <v>80</v>
      </c>
      <c r="AY299" s="185" t="s">
        <v>176</v>
      </c>
    </row>
    <row r="300" spans="2:51" s="10" customFormat="1" ht="31.5" customHeight="1">
      <c r="B300" s="178"/>
      <c r="C300" s="179"/>
      <c r="D300" s="179"/>
      <c r="E300" s="180" t="s">
        <v>22</v>
      </c>
      <c r="F300" s="303" t="s">
        <v>469</v>
      </c>
      <c r="G300" s="304"/>
      <c r="H300" s="304"/>
      <c r="I300" s="304"/>
      <c r="J300" s="179"/>
      <c r="K300" s="181">
        <v>1.548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199</v>
      </c>
      <c r="AU300" s="185" t="s">
        <v>140</v>
      </c>
      <c r="AV300" s="10" t="s">
        <v>140</v>
      </c>
      <c r="AW300" s="10" t="s">
        <v>37</v>
      </c>
      <c r="AX300" s="10" t="s">
        <v>80</v>
      </c>
      <c r="AY300" s="185" t="s">
        <v>176</v>
      </c>
    </row>
    <row r="301" spans="2:51" s="11" customFormat="1" ht="22.5" customHeight="1">
      <c r="B301" s="186"/>
      <c r="C301" s="187"/>
      <c r="D301" s="187"/>
      <c r="E301" s="188" t="s">
        <v>22</v>
      </c>
      <c r="F301" s="271" t="s">
        <v>200</v>
      </c>
      <c r="G301" s="272"/>
      <c r="H301" s="272"/>
      <c r="I301" s="272"/>
      <c r="J301" s="187"/>
      <c r="K301" s="189">
        <v>5.987</v>
      </c>
      <c r="L301" s="187"/>
      <c r="M301" s="187"/>
      <c r="N301" s="187"/>
      <c r="O301" s="187"/>
      <c r="P301" s="187"/>
      <c r="Q301" s="187"/>
      <c r="R301" s="190"/>
      <c r="T301" s="191"/>
      <c r="U301" s="187"/>
      <c r="V301" s="187"/>
      <c r="W301" s="187"/>
      <c r="X301" s="187"/>
      <c r="Y301" s="187"/>
      <c r="Z301" s="187"/>
      <c r="AA301" s="192"/>
      <c r="AT301" s="193" t="s">
        <v>199</v>
      </c>
      <c r="AU301" s="193" t="s">
        <v>140</v>
      </c>
      <c r="AV301" s="11" t="s">
        <v>181</v>
      </c>
      <c r="AW301" s="11" t="s">
        <v>37</v>
      </c>
      <c r="AX301" s="11" t="s">
        <v>88</v>
      </c>
      <c r="AY301" s="193" t="s">
        <v>176</v>
      </c>
    </row>
    <row r="302" spans="2:65" s="1" customFormat="1" ht="31.5" customHeight="1">
      <c r="B302" s="38"/>
      <c r="C302" s="202" t="s">
        <v>470</v>
      </c>
      <c r="D302" s="202" t="s">
        <v>352</v>
      </c>
      <c r="E302" s="203" t="s">
        <v>471</v>
      </c>
      <c r="F302" s="307" t="s">
        <v>472</v>
      </c>
      <c r="G302" s="307"/>
      <c r="H302" s="307"/>
      <c r="I302" s="307"/>
      <c r="J302" s="204" t="s">
        <v>189</v>
      </c>
      <c r="K302" s="205">
        <v>6.466</v>
      </c>
      <c r="L302" s="308">
        <v>0</v>
      </c>
      <c r="M302" s="309"/>
      <c r="N302" s="310">
        <f>ROUND(L302*K302,2)</f>
        <v>0</v>
      </c>
      <c r="O302" s="268"/>
      <c r="P302" s="268"/>
      <c r="Q302" s="268"/>
      <c r="R302" s="40"/>
      <c r="T302" s="175" t="s">
        <v>22</v>
      </c>
      <c r="U302" s="47" t="s">
        <v>45</v>
      </c>
      <c r="V302" s="39"/>
      <c r="W302" s="176">
        <f>V302*K302</f>
        <v>0</v>
      </c>
      <c r="X302" s="176">
        <v>1</v>
      </c>
      <c r="Y302" s="176">
        <f>X302*K302</f>
        <v>6.466</v>
      </c>
      <c r="Z302" s="176">
        <v>0</v>
      </c>
      <c r="AA302" s="177">
        <f>Z302*K302</f>
        <v>0</v>
      </c>
      <c r="AR302" s="21" t="s">
        <v>209</v>
      </c>
      <c r="AT302" s="21" t="s">
        <v>352</v>
      </c>
      <c r="AU302" s="21" t="s">
        <v>140</v>
      </c>
      <c r="AY302" s="21" t="s">
        <v>176</v>
      </c>
      <c r="BE302" s="113">
        <f>IF(U302="základní",N302,0)</f>
        <v>0</v>
      </c>
      <c r="BF302" s="113">
        <f>IF(U302="snížená",N302,0)</f>
        <v>0</v>
      </c>
      <c r="BG302" s="113">
        <f>IF(U302="zákl. přenesená",N302,0)</f>
        <v>0</v>
      </c>
      <c r="BH302" s="113">
        <f>IF(U302="sníž. přenesená",N302,0)</f>
        <v>0</v>
      </c>
      <c r="BI302" s="113">
        <f>IF(U302="nulová",N302,0)</f>
        <v>0</v>
      </c>
      <c r="BJ302" s="21" t="s">
        <v>88</v>
      </c>
      <c r="BK302" s="113">
        <f>ROUND(L302*K302,2)</f>
        <v>0</v>
      </c>
      <c r="BL302" s="21" t="s">
        <v>181</v>
      </c>
      <c r="BM302" s="21" t="s">
        <v>473</v>
      </c>
    </row>
    <row r="303" spans="2:47" s="1" customFormat="1" ht="22.5" customHeight="1">
      <c r="B303" s="38"/>
      <c r="C303" s="39"/>
      <c r="D303" s="39"/>
      <c r="E303" s="39"/>
      <c r="F303" s="315" t="s">
        <v>474</v>
      </c>
      <c r="G303" s="316"/>
      <c r="H303" s="316"/>
      <c r="I303" s="316"/>
      <c r="J303" s="39"/>
      <c r="K303" s="39"/>
      <c r="L303" s="39"/>
      <c r="M303" s="39"/>
      <c r="N303" s="39"/>
      <c r="O303" s="39"/>
      <c r="P303" s="39"/>
      <c r="Q303" s="39"/>
      <c r="R303" s="40"/>
      <c r="T303" s="146"/>
      <c r="U303" s="39"/>
      <c r="V303" s="39"/>
      <c r="W303" s="39"/>
      <c r="X303" s="39"/>
      <c r="Y303" s="39"/>
      <c r="Z303" s="39"/>
      <c r="AA303" s="81"/>
      <c r="AT303" s="21" t="s">
        <v>475</v>
      </c>
      <c r="AU303" s="21" t="s">
        <v>140</v>
      </c>
    </row>
    <row r="304" spans="2:65" s="1" customFormat="1" ht="31.5" customHeight="1">
      <c r="B304" s="38"/>
      <c r="C304" s="171" t="s">
        <v>476</v>
      </c>
      <c r="D304" s="171" t="s">
        <v>177</v>
      </c>
      <c r="E304" s="172" t="s">
        <v>477</v>
      </c>
      <c r="F304" s="265" t="s">
        <v>478</v>
      </c>
      <c r="G304" s="265"/>
      <c r="H304" s="265"/>
      <c r="I304" s="265"/>
      <c r="J304" s="173" t="s">
        <v>189</v>
      </c>
      <c r="K304" s="174">
        <v>5.518</v>
      </c>
      <c r="L304" s="266">
        <v>0</v>
      </c>
      <c r="M304" s="267"/>
      <c r="N304" s="268">
        <f>ROUND(L304*K304,2)</f>
        <v>0</v>
      </c>
      <c r="O304" s="268"/>
      <c r="P304" s="268"/>
      <c r="Q304" s="268"/>
      <c r="R304" s="40"/>
      <c r="T304" s="175" t="s">
        <v>22</v>
      </c>
      <c r="U304" s="47" t="s">
        <v>45</v>
      </c>
      <c r="V304" s="39"/>
      <c r="W304" s="176">
        <f>V304*K304</f>
        <v>0</v>
      </c>
      <c r="X304" s="176">
        <v>0.01221</v>
      </c>
      <c r="Y304" s="176">
        <f>X304*K304</f>
        <v>0.06737478</v>
      </c>
      <c r="Z304" s="176">
        <v>0</v>
      </c>
      <c r="AA304" s="177">
        <f>Z304*K304</f>
        <v>0</v>
      </c>
      <c r="AR304" s="21" t="s">
        <v>181</v>
      </c>
      <c r="AT304" s="21" t="s">
        <v>177</v>
      </c>
      <c r="AU304" s="21" t="s">
        <v>140</v>
      </c>
      <c r="AY304" s="21" t="s">
        <v>176</v>
      </c>
      <c r="BE304" s="113">
        <f>IF(U304="základní",N304,0)</f>
        <v>0</v>
      </c>
      <c r="BF304" s="113">
        <f>IF(U304="snížená",N304,0)</f>
        <v>0</v>
      </c>
      <c r="BG304" s="113">
        <f>IF(U304="zákl. přenesená",N304,0)</f>
        <v>0</v>
      </c>
      <c r="BH304" s="113">
        <f>IF(U304="sníž. přenesená",N304,0)</f>
        <v>0</v>
      </c>
      <c r="BI304" s="113">
        <f>IF(U304="nulová",N304,0)</f>
        <v>0</v>
      </c>
      <c r="BJ304" s="21" t="s">
        <v>88</v>
      </c>
      <c r="BK304" s="113">
        <f>ROUND(L304*K304,2)</f>
        <v>0</v>
      </c>
      <c r="BL304" s="21" t="s">
        <v>181</v>
      </c>
      <c r="BM304" s="21" t="s">
        <v>479</v>
      </c>
    </row>
    <row r="305" spans="2:51" s="10" customFormat="1" ht="44.25" customHeight="1">
      <c r="B305" s="178"/>
      <c r="C305" s="179"/>
      <c r="D305" s="179"/>
      <c r="E305" s="180" t="s">
        <v>22</v>
      </c>
      <c r="F305" s="269" t="s">
        <v>480</v>
      </c>
      <c r="G305" s="270"/>
      <c r="H305" s="270"/>
      <c r="I305" s="270"/>
      <c r="J305" s="179"/>
      <c r="K305" s="181">
        <v>2.747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199</v>
      </c>
      <c r="AU305" s="185" t="s">
        <v>140</v>
      </c>
      <c r="AV305" s="10" t="s">
        <v>140</v>
      </c>
      <c r="AW305" s="10" t="s">
        <v>37</v>
      </c>
      <c r="AX305" s="10" t="s">
        <v>80</v>
      </c>
      <c r="AY305" s="185" t="s">
        <v>176</v>
      </c>
    </row>
    <row r="306" spans="2:51" s="10" customFormat="1" ht="31.5" customHeight="1">
      <c r="B306" s="178"/>
      <c r="C306" s="179"/>
      <c r="D306" s="179"/>
      <c r="E306" s="180" t="s">
        <v>22</v>
      </c>
      <c r="F306" s="303" t="s">
        <v>481</v>
      </c>
      <c r="G306" s="304"/>
      <c r="H306" s="304"/>
      <c r="I306" s="304"/>
      <c r="J306" s="179"/>
      <c r="K306" s="181">
        <v>1.744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199</v>
      </c>
      <c r="AU306" s="185" t="s">
        <v>140</v>
      </c>
      <c r="AV306" s="10" t="s">
        <v>140</v>
      </c>
      <c r="AW306" s="10" t="s">
        <v>37</v>
      </c>
      <c r="AX306" s="10" t="s">
        <v>80</v>
      </c>
      <c r="AY306" s="185" t="s">
        <v>176</v>
      </c>
    </row>
    <row r="307" spans="2:51" s="10" customFormat="1" ht="22.5" customHeight="1">
      <c r="B307" s="178"/>
      <c r="C307" s="179"/>
      <c r="D307" s="179"/>
      <c r="E307" s="180" t="s">
        <v>22</v>
      </c>
      <c r="F307" s="303" t="s">
        <v>482</v>
      </c>
      <c r="G307" s="304"/>
      <c r="H307" s="304"/>
      <c r="I307" s="304"/>
      <c r="J307" s="179"/>
      <c r="K307" s="181">
        <v>1.027</v>
      </c>
      <c r="L307" s="179"/>
      <c r="M307" s="179"/>
      <c r="N307" s="179"/>
      <c r="O307" s="179"/>
      <c r="P307" s="179"/>
      <c r="Q307" s="179"/>
      <c r="R307" s="182"/>
      <c r="T307" s="183"/>
      <c r="U307" s="179"/>
      <c r="V307" s="179"/>
      <c r="W307" s="179"/>
      <c r="X307" s="179"/>
      <c r="Y307" s="179"/>
      <c r="Z307" s="179"/>
      <c r="AA307" s="184"/>
      <c r="AT307" s="185" t="s">
        <v>199</v>
      </c>
      <c r="AU307" s="185" t="s">
        <v>140</v>
      </c>
      <c r="AV307" s="10" t="s">
        <v>140</v>
      </c>
      <c r="AW307" s="10" t="s">
        <v>37</v>
      </c>
      <c r="AX307" s="10" t="s">
        <v>80</v>
      </c>
      <c r="AY307" s="185" t="s">
        <v>176</v>
      </c>
    </row>
    <row r="308" spans="2:51" s="11" customFormat="1" ht="22.5" customHeight="1">
      <c r="B308" s="186"/>
      <c r="C308" s="187"/>
      <c r="D308" s="187"/>
      <c r="E308" s="188" t="s">
        <v>22</v>
      </c>
      <c r="F308" s="271" t="s">
        <v>200</v>
      </c>
      <c r="G308" s="272"/>
      <c r="H308" s="272"/>
      <c r="I308" s="272"/>
      <c r="J308" s="187"/>
      <c r="K308" s="189">
        <v>5.518</v>
      </c>
      <c r="L308" s="187"/>
      <c r="M308" s="187"/>
      <c r="N308" s="187"/>
      <c r="O308" s="187"/>
      <c r="P308" s="187"/>
      <c r="Q308" s="187"/>
      <c r="R308" s="190"/>
      <c r="T308" s="191"/>
      <c r="U308" s="187"/>
      <c r="V308" s="187"/>
      <c r="W308" s="187"/>
      <c r="X308" s="187"/>
      <c r="Y308" s="187"/>
      <c r="Z308" s="187"/>
      <c r="AA308" s="192"/>
      <c r="AT308" s="193" t="s">
        <v>199</v>
      </c>
      <c r="AU308" s="193" t="s">
        <v>140</v>
      </c>
      <c r="AV308" s="11" t="s">
        <v>181</v>
      </c>
      <c r="AW308" s="11" t="s">
        <v>37</v>
      </c>
      <c r="AX308" s="11" t="s">
        <v>88</v>
      </c>
      <c r="AY308" s="193" t="s">
        <v>176</v>
      </c>
    </row>
    <row r="309" spans="2:65" s="1" customFormat="1" ht="31.5" customHeight="1">
      <c r="B309" s="38"/>
      <c r="C309" s="202" t="s">
        <v>483</v>
      </c>
      <c r="D309" s="202" t="s">
        <v>352</v>
      </c>
      <c r="E309" s="203" t="s">
        <v>484</v>
      </c>
      <c r="F309" s="307" t="s">
        <v>485</v>
      </c>
      <c r="G309" s="307"/>
      <c r="H309" s="307"/>
      <c r="I309" s="307"/>
      <c r="J309" s="204" t="s">
        <v>189</v>
      </c>
      <c r="K309" s="205">
        <v>5.238</v>
      </c>
      <c r="L309" s="308">
        <v>0</v>
      </c>
      <c r="M309" s="309"/>
      <c r="N309" s="310">
        <f>ROUND(L309*K309,2)</f>
        <v>0</v>
      </c>
      <c r="O309" s="268"/>
      <c r="P309" s="268"/>
      <c r="Q309" s="268"/>
      <c r="R309" s="40"/>
      <c r="T309" s="175" t="s">
        <v>22</v>
      </c>
      <c r="U309" s="47" t="s">
        <v>45</v>
      </c>
      <c r="V309" s="39"/>
      <c r="W309" s="176">
        <f>V309*K309</f>
        <v>0</v>
      </c>
      <c r="X309" s="176">
        <v>1</v>
      </c>
      <c r="Y309" s="176">
        <f>X309*K309</f>
        <v>5.238</v>
      </c>
      <c r="Z309" s="176">
        <v>0</v>
      </c>
      <c r="AA309" s="177">
        <f>Z309*K309</f>
        <v>0</v>
      </c>
      <c r="AR309" s="21" t="s">
        <v>209</v>
      </c>
      <c r="AT309" s="21" t="s">
        <v>352</v>
      </c>
      <c r="AU309" s="21" t="s">
        <v>140</v>
      </c>
      <c r="AY309" s="21" t="s">
        <v>176</v>
      </c>
      <c r="BE309" s="113">
        <f>IF(U309="základní",N309,0)</f>
        <v>0</v>
      </c>
      <c r="BF309" s="113">
        <f>IF(U309="snížená",N309,0)</f>
        <v>0</v>
      </c>
      <c r="BG309" s="113">
        <f>IF(U309="zákl. přenesená",N309,0)</f>
        <v>0</v>
      </c>
      <c r="BH309" s="113">
        <f>IF(U309="sníž. přenesená",N309,0)</f>
        <v>0</v>
      </c>
      <c r="BI309" s="113">
        <f>IF(U309="nulová",N309,0)</f>
        <v>0</v>
      </c>
      <c r="BJ309" s="21" t="s">
        <v>88</v>
      </c>
      <c r="BK309" s="113">
        <f>ROUND(L309*K309,2)</f>
        <v>0</v>
      </c>
      <c r="BL309" s="21" t="s">
        <v>181</v>
      </c>
      <c r="BM309" s="21" t="s">
        <v>486</v>
      </c>
    </row>
    <row r="310" spans="2:47" s="1" customFormat="1" ht="22.5" customHeight="1">
      <c r="B310" s="38"/>
      <c r="C310" s="39"/>
      <c r="D310" s="39"/>
      <c r="E310" s="39"/>
      <c r="F310" s="315" t="s">
        <v>487</v>
      </c>
      <c r="G310" s="316"/>
      <c r="H310" s="316"/>
      <c r="I310" s="316"/>
      <c r="J310" s="39"/>
      <c r="K310" s="39"/>
      <c r="L310" s="39"/>
      <c r="M310" s="39"/>
      <c r="N310" s="39"/>
      <c r="O310" s="39"/>
      <c r="P310" s="39"/>
      <c r="Q310" s="39"/>
      <c r="R310" s="40"/>
      <c r="T310" s="146"/>
      <c r="U310" s="39"/>
      <c r="V310" s="39"/>
      <c r="W310" s="39"/>
      <c r="X310" s="39"/>
      <c r="Y310" s="39"/>
      <c r="Z310" s="39"/>
      <c r="AA310" s="81"/>
      <c r="AT310" s="21" t="s">
        <v>475</v>
      </c>
      <c r="AU310" s="21" t="s">
        <v>140</v>
      </c>
    </row>
    <row r="311" spans="2:51" s="10" customFormat="1" ht="44.25" customHeight="1">
      <c r="B311" s="178"/>
      <c r="C311" s="179"/>
      <c r="D311" s="179"/>
      <c r="E311" s="180" t="s">
        <v>22</v>
      </c>
      <c r="F311" s="303" t="s">
        <v>488</v>
      </c>
      <c r="G311" s="304"/>
      <c r="H311" s="304"/>
      <c r="I311" s="304"/>
      <c r="J311" s="179"/>
      <c r="K311" s="181">
        <v>2.967</v>
      </c>
      <c r="L311" s="179"/>
      <c r="M311" s="179"/>
      <c r="N311" s="179"/>
      <c r="O311" s="179"/>
      <c r="P311" s="179"/>
      <c r="Q311" s="179"/>
      <c r="R311" s="182"/>
      <c r="T311" s="183"/>
      <c r="U311" s="179"/>
      <c r="V311" s="179"/>
      <c r="W311" s="179"/>
      <c r="X311" s="179"/>
      <c r="Y311" s="179"/>
      <c r="Z311" s="179"/>
      <c r="AA311" s="184"/>
      <c r="AT311" s="185" t="s">
        <v>199</v>
      </c>
      <c r="AU311" s="185" t="s">
        <v>140</v>
      </c>
      <c r="AV311" s="10" t="s">
        <v>140</v>
      </c>
      <c r="AW311" s="10" t="s">
        <v>37</v>
      </c>
      <c r="AX311" s="10" t="s">
        <v>80</v>
      </c>
      <c r="AY311" s="185" t="s">
        <v>176</v>
      </c>
    </row>
    <row r="312" spans="2:51" s="10" customFormat="1" ht="31.5" customHeight="1">
      <c r="B312" s="178"/>
      <c r="C312" s="179"/>
      <c r="D312" s="179"/>
      <c r="E312" s="180" t="s">
        <v>22</v>
      </c>
      <c r="F312" s="303" t="s">
        <v>489</v>
      </c>
      <c r="G312" s="304"/>
      <c r="H312" s="304"/>
      <c r="I312" s="304"/>
      <c r="J312" s="179"/>
      <c r="K312" s="181">
        <v>1.883</v>
      </c>
      <c r="L312" s="179"/>
      <c r="M312" s="179"/>
      <c r="N312" s="179"/>
      <c r="O312" s="179"/>
      <c r="P312" s="179"/>
      <c r="Q312" s="179"/>
      <c r="R312" s="182"/>
      <c r="T312" s="183"/>
      <c r="U312" s="179"/>
      <c r="V312" s="179"/>
      <c r="W312" s="179"/>
      <c r="X312" s="179"/>
      <c r="Y312" s="179"/>
      <c r="Z312" s="179"/>
      <c r="AA312" s="184"/>
      <c r="AT312" s="185" t="s">
        <v>199</v>
      </c>
      <c r="AU312" s="185" t="s">
        <v>140</v>
      </c>
      <c r="AV312" s="10" t="s">
        <v>140</v>
      </c>
      <c r="AW312" s="10" t="s">
        <v>37</v>
      </c>
      <c r="AX312" s="10" t="s">
        <v>80</v>
      </c>
      <c r="AY312" s="185" t="s">
        <v>176</v>
      </c>
    </row>
    <row r="313" spans="2:51" s="11" customFormat="1" ht="22.5" customHeight="1">
      <c r="B313" s="186"/>
      <c r="C313" s="187"/>
      <c r="D313" s="187"/>
      <c r="E313" s="188" t="s">
        <v>22</v>
      </c>
      <c r="F313" s="271" t="s">
        <v>200</v>
      </c>
      <c r="G313" s="272"/>
      <c r="H313" s="272"/>
      <c r="I313" s="272"/>
      <c r="J313" s="187"/>
      <c r="K313" s="189">
        <v>4.85</v>
      </c>
      <c r="L313" s="187"/>
      <c r="M313" s="187"/>
      <c r="N313" s="187"/>
      <c r="O313" s="187"/>
      <c r="P313" s="187"/>
      <c r="Q313" s="187"/>
      <c r="R313" s="190"/>
      <c r="T313" s="191"/>
      <c r="U313" s="187"/>
      <c r="V313" s="187"/>
      <c r="W313" s="187"/>
      <c r="X313" s="187"/>
      <c r="Y313" s="187"/>
      <c r="Z313" s="187"/>
      <c r="AA313" s="192"/>
      <c r="AT313" s="193" t="s">
        <v>199</v>
      </c>
      <c r="AU313" s="193" t="s">
        <v>140</v>
      </c>
      <c r="AV313" s="11" t="s">
        <v>181</v>
      </c>
      <c r="AW313" s="11" t="s">
        <v>37</v>
      </c>
      <c r="AX313" s="11" t="s">
        <v>88</v>
      </c>
      <c r="AY313" s="193" t="s">
        <v>176</v>
      </c>
    </row>
    <row r="314" spans="2:65" s="1" customFormat="1" ht="31.5" customHeight="1">
      <c r="B314" s="38"/>
      <c r="C314" s="202" t="s">
        <v>490</v>
      </c>
      <c r="D314" s="202" t="s">
        <v>352</v>
      </c>
      <c r="E314" s="203" t="s">
        <v>491</v>
      </c>
      <c r="F314" s="307" t="s">
        <v>492</v>
      </c>
      <c r="G314" s="307"/>
      <c r="H314" s="307"/>
      <c r="I314" s="307"/>
      <c r="J314" s="204" t="s">
        <v>189</v>
      </c>
      <c r="K314" s="205">
        <v>1.198</v>
      </c>
      <c r="L314" s="308">
        <v>0</v>
      </c>
      <c r="M314" s="309"/>
      <c r="N314" s="310">
        <f>ROUND(L314*K314,2)</f>
        <v>0</v>
      </c>
      <c r="O314" s="268"/>
      <c r="P314" s="268"/>
      <c r="Q314" s="268"/>
      <c r="R314" s="40"/>
      <c r="T314" s="175" t="s">
        <v>22</v>
      </c>
      <c r="U314" s="47" t="s">
        <v>45</v>
      </c>
      <c r="V314" s="39"/>
      <c r="W314" s="176">
        <f>V314*K314</f>
        <v>0</v>
      </c>
      <c r="X314" s="176">
        <v>1</v>
      </c>
      <c r="Y314" s="176">
        <f>X314*K314</f>
        <v>1.198</v>
      </c>
      <c r="Z314" s="176">
        <v>0</v>
      </c>
      <c r="AA314" s="177">
        <f>Z314*K314</f>
        <v>0</v>
      </c>
      <c r="AR314" s="21" t="s">
        <v>209</v>
      </c>
      <c r="AT314" s="21" t="s">
        <v>352</v>
      </c>
      <c r="AU314" s="21" t="s">
        <v>140</v>
      </c>
      <c r="AY314" s="21" t="s">
        <v>176</v>
      </c>
      <c r="BE314" s="113">
        <f>IF(U314="základní",N314,0)</f>
        <v>0</v>
      </c>
      <c r="BF314" s="113">
        <f>IF(U314="snížená",N314,0)</f>
        <v>0</v>
      </c>
      <c r="BG314" s="113">
        <f>IF(U314="zákl. přenesená",N314,0)</f>
        <v>0</v>
      </c>
      <c r="BH314" s="113">
        <f>IF(U314="sníž. přenesená",N314,0)</f>
        <v>0</v>
      </c>
      <c r="BI314" s="113">
        <f>IF(U314="nulová",N314,0)</f>
        <v>0</v>
      </c>
      <c r="BJ314" s="21" t="s">
        <v>88</v>
      </c>
      <c r="BK314" s="113">
        <f>ROUND(L314*K314,2)</f>
        <v>0</v>
      </c>
      <c r="BL314" s="21" t="s">
        <v>181</v>
      </c>
      <c r="BM314" s="21" t="s">
        <v>493</v>
      </c>
    </row>
    <row r="315" spans="2:47" s="1" customFormat="1" ht="22.5" customHeight="1">
      <c r="B315" s="38"/>
      <c r="C315" s="39"/>
      <c r="D315" s="39"/>
      <c r="E315" s="39"/>
      <c r="F315" s="315" t="s">
        <v>494</v>
      </c>
      <c r="G315" s="316"/>
      <c r="H315" s="316"/>
      <c r="I315" s="316"/>
      <c r="J315" s="39"/>
      <c r="K315" s="39"/>
      <c r="L315" s="39"/>
      <c r="M315" s="39"/>
      <c r="N315" s="39"/>
      <c r="O315" s="39"/>
      <c r="P315" s="39"/>
      <c r="Q315" s="39"/>
      <c r="R315" s="40"/>
      <c r="T315" s="146"/>
      <c r="U315" s="39"/>
      <c r="V315" s="39"/>
      <c r="W315" s="39"/>
      <c r="X315" s="39"/>
      <c r="Y315" s="39"/>
      <c r="Z315" s="39"/>
      <c r="AA315" s="81"/>
      <c r="AT315" s="21" t="s">
        <v>475</v>
      </c>
      <c r="AU315" s="21" t="s">
        <v>140</v>
      </c>
    </row>
    <row r="316" spans="2:51" s="10" customFormat="1" ht="22.5" customHeight="1">
      <c r="B316" s="178"/>
      <c r="C316" s="179"/>
      <c r="D316" s="179"/>
      <c r="E316" s="180" t="s">
        <v>22</v>
      </c>
      <c r="F316" s="303" t="s">
        <v>495</v>
      </c>
      <c r="G316" s="304"/>
      <c r="H316" s="304"/>
      <c r="I316" s="304"/>
      <c r="J316" s="179"/>
      <c r="K316" s="181">
        <v>1.109</v>
      </c>
      <c r="L316" s="179"/>
      <c r="M316" s="179"/>
      <c r="N316" s="179"/>
      <c r="O316" s="179"/>
      <c r="P316" s="179"/>
      <c r="Q316" s="179"/>
      <c r="R316" s="182"/>
      <c r="T316" s="183"/>
      <c r="U316" s="179"/>
      <c r="V316" s="179"/>
      <c r="W316" s="179"/>
      <c r="X316" s="179"/>
      <c r="Y316" s="179"/>
      <c r="Z316" s="179"/>
      <c r="AA316" s="184"/>
      <c r="AT316" s="185" t="s">
        <v>199</v>
      </c>
      <c r="AU316" s="185" t="s">
        <v>140</v>
      </c>
      <c r="AV316" s="10" t="s">
        <v>140</v>
      </c>
      <c r="AW316" s="10" t="s">
        <v>37</v>
      </c>
      <c r="AX316" s="10" t="s">
        <v>80</v>
      </c>
      <c r="AY316" s="185" t="s">
        <v>176</v>
      </c>
    </row>
    <row r="317" spans="2:51" s="11" customFormat="1" ht="22.5" customHeight="1">
      <c r="B317" s="186"/>
      <c r="C317" s="187"/>
      <c r="D317" s="187"/>
      <c r="E317" s="188" t="s">
        <v>22</v>
      </c>
      <c r="F317" s="271" t="s">
        <v>200</v>
      </c>
      <c r="G317" s="272"/>
      <c r="H317" s="272"/>
      <c r="I317" s="272"/>
      <c r="J317" s="187"/>
      <c r="K317" s="189">
        <v>1.109</v>
      </c>
      <c r="L317" s="187"/>
      <c r="M317" s="187"/>
      <c r="N317" s="187"/>
      <c r="O317" s="187"/>
      <c r="P317" s="187"/>
      <c r="Q317" s="187"/>
      <c r="R317" s="190"/>
      <c r="T317" s="191"/>
      <c r="U317" s="187"/>
      <c r="V317" s="187"/>
      <c r="W317" s="187"/>
      <c r="X317" s="187"/>
      <c r="Y317" s="187"/>
      <c r="Z317" s="187"/>
      <c r="AA317" s="192"/>
      <c r="AT317" s="193" t="s">
        <v>199</v>
      </c>
      <c r="AU317" s="193" t="s">
        <v>140</v>
      </c>
      <c r="AV317" s="11" t="s">
        <v>181</v>
      </c>
      <c r="AW317" s="11" t="s">
        <v>37</v>
      </c>
      <c r="AX317" s="11" t="s">
        <v>88</v>
      </c>
      <c r="AY317" s="193" t="s">
        <v>176</v>
      </c>
    </row>
    <row r="318" spans="2:63" s="9" customFormat="1" ht="29.85" customHeight="1">
      <c r="B318" s="160"/>
      <c r="C318" s="161"/>
      <c r="D318" s="170" t="s">
        <v>245</v>
      </c>
      <c r="E318" s="170"/>
      <c r="F318" s="170"/>
      <c r="G318" s="170"/>
      <c r="H318" s="170"/>
      <c r="I318" s="170"/>
      <c r="J318" s="170"/>
      <c r="K318" s="170"/>
      <c r="L318" s="170"/>
      <c r="M318" s="170"/>
      <c r="N318" s="275">
        <f>BK318</f>
        <v>0</v>
      </c>
      <c r="O318" s="276"/>
      <c r="P318" s="276"/>
      <c r="Q318" s="276"/>
      <c r="R318" s="163"/>
      <c r="T318" s="164"/>
      <c r="U318" s="161"/>
      <c r="V318" s="161"/>
      <c r="W318" s="165">
        <f>W319</f>
        <v>0</v>
      </c>
      <c r="X318" s="161"/>
      <c r="Y318" s="165">
        <f>Y319</f>
        <v>59.803090759999996</v>
      </c>
      <c r="Z318" s="161"/>
      <c r="AA318" s="166">
        <f>AA319</f>
        <v>0</v>
      </c>
      <c r="AR318" s="167" t="s">
        <v>88</v>
      </c>
      <c r="AT318" s="168" t="s">
        <v>79</v>
      </c>
      <c r="AU318" s="168" t="s">
        <v>88</v>
      </c>
      <c r="AY318" s="167" t="s">
        <v>176</v>
      </c>
      <c r="BK318" s="169">
        <f>BK319</f>
        <v>0</v>
      </c>
    </row>
    <row r="319" spans="2:65" s="1" customFormat="1" ht="31.5" customHeight="1">
      <c r="B319" s="38"/>
      <c r="C319" s="171" t="s">
        <v>496</v>
      </c>
      <c r="D319" s="171" t="s">
        <v>177</v>
      </c>
      <c r="E319" s="172" t="s">
        <v>497</v>
      </c>
      <c r="F319" s="265" t="s">
        <v>498</v>
      </c>
      <c r="G319" s="265"/>
      <c r="H319" s="265"/>
      <c r="I319" s="265"/>
      <c r="J319" s="173" t="s">
        <v>269</v>
      </c>
      <c r="K319" s="174">
        <v>154.826</v>
      </c>
      <c r="L319" s="266">
        <v>0</v>
      </c>
      <c r="M319" s="267"/>
      <c r="N319" s="268">
        <f>ROUND(L319*K319,2)</f>
        <v>0</v>
      </c>
      <c r="O319" s="268"/>
      <c r="P319" s="268"/>
      <c r="Q319" s="268"/>
      <c r="R319" s="40"/>
      <c r="T319" s="175" t="s">
        <v>22</v>
      </c>
      <c r="U319" s="47" t="s">
        <v>45</v>
      </c>
      <c r="V319" s="39"/>
      <c r="W319" s="176">
        <f>V319*K319</f>
        <v>0</v>
      </c>
      <c r="X319" s="176">
        <v>0.38626</v>
      </c>
      <c r="Y319" s="176">
        <f>X319*K319</f>
        <v>59.803090759999996</v>
      </c>
      <c r="Z319" s="176">
        <v>0</v>
      </c>
      <c r="AA319" s="177">
        <f>Z319*K319</f>
        <v>0</v>
      </c>
      <c r="AR319" s="21" t="s">
        <v>181</v>
      </c>
      <c r="AT319" s="21" t="s">
        <v>177</v>
      </c>
      <c r="AU319" s="21" t="s">
        <v>140</v>
      </c>
      <c r="AY319" s="21" t="s">
        <v>176</v>
      </c>
      <c r="BE319" s="113">
        <f>IF(U319="základní",N319,0)</f>
        <v>0</v>
      </c>
      <c r="BF319" s="113">
        <f>IF(U319="snížená",N319,0)</f>
        <v>0</v>
      </c>
      <c r="BG319" s="113">
        <f>IF(U319="zákl. přenesená",N319,0)</f>
        <v>0</v>
      </c>
      <c r="BH319" s="113">
        <f>IF(U319="sníž. přenesená",N319,0)</f>
        <v>0</v>
      </c>
      <c r="BI319" s="113">
        <f>IF(U319="nulová",N319,0)</f>
        <v>0</v>
      </c>
      <c r="BJ319" s="21" t="s">
        <v>88</v>
      </c>
      <c r="BK319" s="113">
        <f>ROUND(L319*K319,2)</f>
        <v>0</v>
      </c>
      <c r="BL319" s="21" t="s">
        <v>181</v>
      </c>
      <c r="BM319" s="21" t="s">
        <v>499</v>
      </c>
    </row>
    <row r="320" spans="2:63" s="9" customFormat="1" ht="29.85" customHeight="1">
      <c r="B320" s="160"/>
      <c r="C320" s="161"/>
      <c r="D320" s="170" t="s">
        <v>246</v>
      </c>
      <c r="E320" s="170"/>
      <c r="F320" s="170"/>
      <c r="G320" s="170"/>
      <c r="H320" s="170"/>
      <c r="I320" s="170"/>
      <c r="J320" s="170"/>
      <c r="K320" s="170"/>
      <c r="L320" s="170"/>
      <c r="M320" s="170"/>
      <c r="N320" s="277">
        <f>BK320</f>
        <v>0</v>
      </c>
      <c r="O320" s="278"/>
      <c r="P320" s="278"/>
      <c r="Q320" s="278"/>
      <c r="R320" s="163"/>
      <c r="T320" s="164"/>
      <c r="U320" s="161"/>
      <c r="V320" s="161"/>
      <c r="W320" s="165">
        <f>SUM(W321:W461)</f>
        <v>0</v>
      </c>
      <c r="X320" s="161"/>
      <c r="Y320" s="165">
        <f>SUM(Y321:Y461)</f>
        <v>146.54416992999998</v>
      </c>
      <c r="Z320" s="161"/>
      <c r="AA320" s="166">
        <f>SUM(AA321:AA461)</f>
        <v>18.873383999999998</v>
      </c>
      <c r="AR320" s="167" t="s">
        <v>88</v>
      </c>
      <c r="AT320" s="168" t="s">
        <v>79</v>
      </c>
      <c r="AU320" s="168" t="s">
        <v>88</v>
      </c>
      <c r="AY320" s="167" t="s">
        <v>176</v>
      </c>
      <c r="BK320" s="169">
        <f>SUM(BK321:BK461)</f>
        <v>0</v>
      </c>
    </row>
    <row r="321" spans="2:65" s="1" customFormat="1" ht="31.5" customHeight="1">
      <c r="B321" s="38"/>
      <c r="C321" s="171" t="s">
        <v>500</v>
      </c>
      <c r="D321" s="171" t="s">
        <v>177</v>
      </c>
      <c r="E321" s="172" t="s">
        <v>501</v>
      </c>
      <c r="F321" s="265" t="s">
        <v>502</v>
      </c>
      <c r="G321" s="265"/>
      <c r="H321" s="265"/>
      <c r="I321" s="265"/>
      <c r="J321" s="173" t="s">
        <v>269</v>
      </c>
      <c r="K321" s="174">
        <v>570.964</v>
      </c>
      <c r="L321" s="266">
        <v>0</v>
      </c>
      <c r="M321" s="267"/>
      <c r="N321" s="268">
        <f>ROUND(L321*K321,2)</f>
        <v>0</v>
      </c>
      <c r="O321" s="268"/>
      <c r="P321" s="268"/>
      <c r="Q321" s="268"/>
      <c r="R321" s="40"/>
      <c r="T321" s="175" t="s">
        <v>22</v>
      </c>
      <c r="U321" s="47" t="s">
        <v>45</v>
      </c>
      <c r="V321" s="39"/>
      <c r="W321" s="176">
        <f>V321*K321</f>
        <v>0</v>
      </c>
      <c r="X321" s="176">
        <v>0.0284</v>
      </c>
      <c r="Y321" s="176">
        <f>X321*K321</f>
        <v>16.215377600000004</v>
      </c>
      <c r="Z321" s="176">
        <v>0</v>
      </c>
      <c r="AA321" s="177">
        <f>Z321*K321</f>
        <v>0</v>
      </c>
      <c r="AR321" s="21" t="s">
        <v>181</v>
      </c>
      <c r="AT321" s="21" t="s">
        <v>177</v>
      </c>
      <c r="AU321" s="21" t="s">
        <v>140</v>
      </c>
      <c r="AY321" s="21" t="s">
        <v>176</v>
      </c>
      <c r="BE321" s="113">
        <f>IF(U321="základní",N321,0)</f>
        <v>0</v>
      </c>
      <c r="BF321" s="113">
        <f>IF(U321="snížená",N321,0)</f>
        <v>0</v>
      </c>
      <c r="BG321" s="113">
        <f>IF(U321="zákl. přenesená",N321,0)</f>
        <v>0</v>
      </c>
      <c r="BH321" s="113">
        <f>IF(U321="sníž. přenesená",N321,0)</f>
        <v>0</v>
      </c>
      <c r="BI321" s="113">
        <f>IF(U321="nulová",N321,0)</f>
        <v>0</v>
      </c>
      <c r="BJ321" s="21" t="s">
        <v>88</v>
      </c>
      <c r="BK321" s="113">
        <f>ROUND(L321*K321,2)</f>
        <v>0</v>
      </c>
      <c r="BL321" s="21" t="s">
        <v>181</v>
      </c>
      <c r="BM321" s="21" t="s">
        <v>503</v>
      </c>
    </row>
    <row r="322" spans="2:51" s="10" customFormat="1" ht="22.5" customHeight="1">
      <c r="B322" s="178"/>
      <c r="C322" s="179"/>
      <c r="D322" s="179"/>
      <c r="E322" s="180" t="s">
        <v>22</v>
      </c>
      <c r="F322" s="269" t="s">
        <v>504</v>
      </c>
      <c r="G322" s="270"/>
      <c r="H322" s="270"/>
      <c r="I322" s="270"/>
      <c r="J322" s="179"/>
      <c r="K322" s="181">
        <v>570.964</v>
      </c>
      <c r="L322" s="179"/>
      <c r="M322" s="179"/>
      <c r="N322" s="179"/>
      <c r="O322" s="179"/>
      <c r="P322" s="179"/>
      <c r="Q322" s="179"/>
      <c r="R322" s="182"/>
      <c r="T322" s="183"/>
      <c r="U322" s="179"/>
      <c r="V322" s="179"/>
      <c r="W322" s="179"/>
      <c r="X322" s="179"/>
      <c r="Y322" s="179"/>
      <c r="Z322" s="179"/>
      <c r="AA322" s="184"/>
      <c r="AT322" s="185" t="s">
        <v>199</v>
      </c>
      <c r="AU322" s="185" t="s">
        <v>140</v>
      </c>
      <c r="AV322" s="10" t="s">
        <v>140</v>
      </c>
      <c r="AW322" s="10" t="s">
        <v>37</v>
      </c>
      <c r="AX322" s="10" t="s">
        <v>80</v>
      </c>
      <c r="AY322" s="185" t="s">
        <v>176</v>
      </c>
    </row>
    <row r="323" spans="2:51" s="11" customFormat="1" ht="22.5" customHeight="1">
      <c r="B323" s="186"/>
      <c r="C323" s="187"/>
      <c r="D323" s="187"/>
      <c r="E323" s="188" t="s">
        <v>22</v>
      </c>
      <c r="F323" s="271" t="s">
        <v>200</v>
      </c>
      <c r="G323" s="272"/>
      <c r="H323" s="272"/>
      <c r="I323" s="272"/>
      <c r="J323" s="187"/>
      <c r="K323" s="189">
        <v>570.964</v>
      </c>
      <c r="L323" s="187"/>
      <c r="M323" s="187"/>
      <c r="N323" s="187"/>
      <c r="O323" s="187"/>
      <c r="P323" s="187"/>
      <c r="Q323" s="187"/>
      <c r="R323" s="190"/>
      <c r="T323" s="191"/>
      <c r="U323" s="187"/>
      <c r="V323" s="187"/>
      <c r="W323" s="187"/>
      <c r="X323" s="187"/>
      <c r="Y323" s="187"/>
      <c r="Z323" s="187"/>
      <c r="AA323" s="192"/>
      <c r="AT323" s="193" t="s">
        <v>199</v>
      </c>
      <c r="AU323" s="193" t="s">
        <v>140</v>
      </c>
      <c r="AV323" s="11" t="s">
        <v>181</v>
      </c>
      <c r="AW323" s="11" t="s">
        <v>37</v>
      </c>
      <c r="AX323" s="11" t="s">
        <v>88</v>
      </c>
      <c r="AY323" s="193" t="s">
        <v>176</v>
      </c>
    </row>
    <row r="324" spans="2:65" s="1" customFormat="1" ht="22.5" customHeight="1">
      <c r="B324" s="38"/>
      <c r="C324" s="171" t="s">
        <v>505</v>
      </c>
      <c r="D324" s="171" t="s">
        <v>177</v>
      </c>
      <c r="E324" s="172" t="s">
        <v>506</v>
      </c>
      <c r="F324" s="265" t="s">
        <v>507</v>
      </c>
      <c r="G324" s="265"/>
      <c r="H324" s="265"/>
      <c r="I324" s="265"/>
      <c r="J324" s="173" t="s">
        <v>269</v>
      </c>
      <c r="K324" s="174">
        <v>31.27</v>
      </c>
      <c r="L324" s="266">
        <v>0</v>
      </c>
      <c r="M324" s="267"/>
      <c r="N324" s="268">
        <f>ROUND(L324*K324,2)</f>
        <v>0</v>
      </c>
      <c r="O324" s="268"/>
      <c r="P324" s="268"/>
      <c r="Q324" s="268"/>
      <c r="R324" s="40"/>
      <c r="T324" s="175" t="s">
        <v>22</v>
      </c>
      <c r="U324" s="47" t="s">
        <v>45</v>
      </c>
      <c r="V324" s="39"/>
      <c r="W324" s="176">
        <f>V324*K324</f>
        <v>0</v>
      </c>
      <c r="X324" s="176">
        <v>0.0284</v>
      </c>
      <c r="Y324" s="176">
        <f>X324*K324</f>
        <v>0.8880680000000001</v>
      </c>
      <c r="Z324" s="176">
        <v>0</v>
      </c>
      <c r="AA324" s="177">
        <f>Z324*K324</f>
        <v>0</v>
      </c>
      <c r="AR324" s="21" t="s">
        <v>181</v>
      </c>
      <c r="AT324" s="21" t="s">
        <v>177</v>
      </c>
      <c r="AU324" s="21" t="s">
        <v>140</v>
      </c>
      <c r="AY324" s="21" t="s">
        <v>176</v>
      </c>
      <c r="BE324" s="113">
        <f>IF(U324="základní",N324,0)</f>
        <v>0</v>
      </c>
      <c r="BF324" s="113">
        <f>IF(U324="snížená",N324,0)</f>
        <v>0</v>
      </c>
      <c r="BG324" s="113">
        <f>IF(U324="zákl. přenesená",N324,0)</f>
        <v>0</v>
      </c>
      <c r="BH324" s="113">
        <f>IF(U324="sníž. přenesená",N324,0)</f>
        <v>0</v>
      </c>
      <c r="BI324" s="113">
        <f>IF(U324="nulová",N324,0)</f>
        <v>0</v>
      </c>
      <c r="BJ324" s="21" t="s">
        <v>88</v>
      </c>
      <c r="BK324" s="113">
        <f>ROUND(L324*K324,2)</f>
        <v>0</v>
      </c>
      <c r="BL324" s="21" t="s">
        <v>181</v>
      </c>
      <c r="BM324" s="21" t="s">
        <v>508</v>
      </c>
    </row>
    <row r="325" spans="2:65" s="1" customFormat="1" ht="22.5" customHeight="1">
      <c r="B325" s="38"/>
      <c r="C325" s="171" t="s">
        <v>509</v>
      </c>
      <c r="D325" s="171" t="s">
        <v>177</v>
      </c>
      <c r="E325" s="172" t="s">
        <v>510</v>
      </c>
      <c r="F325" s="265" t="s">
        <v>511</v>
      </c>
      <c r="G325" s="265"/>
      <c r="H325" s="265"/>
      <c r="I325" s="265"/>
      <c r="J325" s="173" t="s">
        <v>269</v>
      </c>
      <c r="K325" s="174">
        <v>1157.144</v>
      </c>
      <c r="L325" s="266">
        <v>0</v>
      </c>
      <c r="M325" s="267"/>
      <c r="N325" s="268">
        <f>ROUND(L325*K325,2)</f>
        <v>0</v>
      </c>
      <c r="O325" s="268"/>
      <c r="P325" s="268"/>
      <c r="Q325" s="268"/>
      <c r="R325" s="40"/>
      <c r="T325" s="175" t="s">
        <v>22</v>
      </c>
      <c r="U325" s="47" t="s">
        <v>45</v>
      </c>
      <c r="V325" s="39"/>
      <c r="W325" s="176">
        <f>V325*K325</f>
        <v>0</v>
      </c>
      <c r="X325" s="176">
        <v>0.00391</v>
      </c>
      <c r="Y325" s="176">
        <f>X325*K325</f>
        <v>4.52443304</v>
      </c>
      <c r="Z325" s="176">
        <v>0</v>
      </c>
      <c r="AA325" s="177">
        <f>Z325*K325</f>
        <v>0</v>
      </c>
      <c r="AR325" s="21" t="s">
        <v>181</v>
      </c>
      <c r="AT325" s="21" t="s">
        <v>177</v>
      </c>
      <c r="AU325" s="21" t="s">
        <v>140</v>
      </c>
      <c r="AY325" s="21" t="s">
        <v>176</v>
      </c>
      <c r="BE325" s="113">
        <f>IF(U325="základní",N325,0)</f>
        <v>0</v>
      </c>
      <c r="BF325" s="113">
        <f>IF(U325="snížená",N325,0)</f>
        <v>0</v>
      </c>
      <c r="BG325" s="113">
        <f>IF(U325="zákl. přenesená",N325,0)</f>
        <v>0</v>
      </c>
      <c r="BH325" s="113">
        <f>IF(U325="sníž. přenesená",N325,0)</f>
        <v>0</v>
      </c>
      <c r="BI325" s="113">
        <f>IF(U325="nulová",N325,0)</f>
        <v>0</v>
      </c>
      <c r="BJ325" s="21" t="s">
        <v>88</v>
      </c>
      <c r="BK325" s="113">
        <f>ROUND(L325*K325,2)</f>
        <v>0</v>
      </c>
      <c r="BL325" s="21" t="s">
        <v>181</v>
      </c>
      <c r="BM325" s="21" t="s">
        <v>512</v>
      </c>
    </row>
    <row r="326" spans="2:51" s="10" customFormat="1" ht="31.5" customHeight="1">
      <c r="B326" s="178"/>
      <c r="C326" s="179"/>
      <c r="D326" s="179"/>
      <c r="E326" s="180" t="s">
        <v>22</v>
      </c>
      <c r="F326" s="269" t="s">
        <v>513</v>
      </c>
      <c r="G326" s="270"/>
      <c r="H326" s="270"/>
      <c r="I326" s="270"/>
      <c r="J326" s="179"/>
      <c r="K326" s="181">
        <v>1157.144</v>
      </c>
      <c r="L326" s="179"/>
      <c r="M326" s="179"/>
      <c r="N326" s="179"/>
      <c r="O326" s="179"/>
      <c r="P326" s="179"/>
      <c r="Q326" s="179"/>
      <c r="R326" s="182"/>
      <c r="T326" s="183"/>
      <c r="U326" s="179"/>
      <c r="V326" s="179"/>
      <c r="W326" s="179"/>
      <c r="X326" s="179"/>
      <c r="Y326" s="179"/>
      <c r="Z326" s="179"/>
      <c r="AA326" s="184"/>
      <c r="AT326" s="185" t="s">
        <v>199</v>
      </c>
      <c r="AU326" s="185" t="s">
        <v>140</v>
      </c>
      <c r="AV326" s="10" t="s">
        <v>140</v>
      </c>
      <c r="AW326" s="10" t="s">
        <v>37</v>
      </c>
      <c r="AX326" s="10" t="s">
        <v>80</v>
      </c>
      <c r="AY326" s="185" t="s">
        <v>176</v>
      </c>
    </row>
    <row r="327" spans="2:51" s="11" customFormat="1" ht="22.5" customHeight="1">
      <c r="B327" s="186"/>
      <c r="C327" s="187"/>
      <c r="D327" s="187"/>
      <c r="E327" s="188" t="s">
        <v>22</v>
      </c>
      <c r="F327" s="271" t="s">
        <v>200</v>
      </c>
      <c r="G327" s="272"/>
      <c r="H327" s="272"/>
      <c r="I327" s="272"/>
      <c r="J327" s="187"/>
      <c r="K327" s="189">
        <v>1157.144</v>
      </c>
      <c r="L327" s="187"/>
      <c r="M327" s="187"/>
      <c r="N327" s="187"/>
      <c r="O327" s="187"/>
      <c r="P327" s="187"/>
      <c r="Q327" s="187"/>
      <c r="R327" s="190"/>
      <c r="T327" s="191"/>
      <c r="U327" s="187"/>
      <c r="V327" s="187"/>
      <c r="W327" s="187"/>
      <c r="X327" s="187"/>
      <c r="Y327" s="187"/>
      <c r="Z327" s="187"/>
      <c r="AA327" s="192"/>
      <c r="AT327" s="193" t="s">
        <v>199</v>
      </c>
      <c r="AU327" s="193" t="s">
        <v>140</v>
      </c>
      <c r="AV327" s="11" t="s">
        <v>181</v>
      </c>
      <c r="AW327" s="11" t="s">
        <v>37</v>
      </c>
      <c r="AX327" s="11" t="s">
        <v>88</v>
      </c>
      <c r="AY327" s="193" t="s">
        <v>176</v>
      </c>
    </row>
    <row r="328" spans="2:65" s="1" customFormat="1" ht="31.5" customHeight="1">
      <c r="B328" s="38"/>
      <c r="C328" s="171" t="s">
        <v>514</v>
      </c>
      <c r="D328" s="171" t="s">
        <v>177</v>
      </c>
      <c r="E328" s="172" t="s">
        <v>515</v>
      </c>
      <c r="F328" s="265" t="s">
        <v>516</v>
      </c>
      <c r="G328" s="265"/>
      <c r="H328" s="265"/>
      <c r="I328" s="265"/>
      <c r="J328" s="173" t="s">
        <v>269</v>
      </c>
      <c r="K328" s="174">
        <v>39.658</v>
      </c>
      <c r="L328" s="266">
        <v>0</v>
      </c>
      <c r="M328" s="267"/>
      <c r="N328" s="268">
        <f>ROUND(L328*K328,2)</f>
        <v>0</v>
      </c>
      <c r="O328" s="268"/>
      <c r="P328" s="268"/>
      <c r="Q328" s="268"/>
      <c r="R328" s="40"/>
      <c r="T328" s="175" t="s">
        <v>22</v>
      </c>
      <c r="U328" s="47" t="s">
        <v>45</v>
      </c>
      <c r="V328" s="39"/>
      <c r="W328" s="176">
        <f>V328*K328</f>
        <v>0</v>
      </c>
      <c r="X328" s="176">
        <v>0.0154</v>
      </c>
      <c r="Y328" s="176">
        <f>X328*K328</f>
        <v>0.6107332000000001</v>
      </c>
      <c r="Z328" s="176">
        <v>0</v>
      </c>
      <c r="AA328" s="177">
        <f>Z328*K328</f>
        <v>0</v>
      </c>
      <c r="AR328" s="21" t="s">
        <v>181</v>
      </c>
      <c r="AT328" s="21" t="s">
        <v>177</v>
      </c>
      <c r="AU328" s="21" t="s">
        <v>140</v>
      </c>
      <c r="AY328" s="21" t="s">
        <v>176</v>
      </c>
      <c r="BE328" s="113">
        <f>IF(U328="základní",N328,0)</f>
        <v>0</v>
      </c>
      <c r="BF328" s="113">
        <f>IF(U328="snížená",N328,0)</f>
        <v>0</v>
      </c>
      <c r="BG328" s="113">
        <f>IF(U328="zákl. přenesená",N328,0)</f>
        <v>0</v>
      </c>
      <c r="BH328" s="113">
        <f>IF(U328="sníž. přenesená",N328,0)</f>
        <v>0</v>
      </c>
      <c r="BI328" s="113">
        <f>IF(U328="nulová",N328,0)</f>
        <v>0</v>
      </c>
      <c r="BJ328" s="21" t="s">
        <v>88</v>
      </c>
      <c r="BK328" s="113">
        <f>ROUND(L328*K328,2)</f>
        <v>0</v>
      </c>
      <c r="BL328" s="21" t="s">
        <v>181</v>
      </c>
      <c r="BM328" s="21" t="s">
        <v>517</v>
      </c>
    </row>
    <row r="329" spans="2:51" s="10" customFormat="1" ht="22.5" customHeight="1">
      <c r="B329" s="178"/>
      <c r="C329" s="179"/>
      <c r="D329" s="179"/>
      <c r="E329" s="180" t="s">
        <v>22</v>
      </c>
      <c r="F329" s="269" t="s">
        <v>518</v>
      </c>
      <c r="G329" s="270"/>
      <c r="H329" s="270"/>
      <c r="I329" s="270"/>
      <c r="J329" s="179"/>
      <c r="K329" s="181">
        <v>39.658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199</v>
      </c>
      <c r="AU329" s="185" t="s">
        <v>140</v>
      </c>
      <c r="AV329" s="10" t="s">
        <v>140</v>
      </c>
      <c r="AW329" s="10" t="s">
        <v>37</v>
      </c>
      <c r="AX329" s="10" t="s">
        <v>80</v>
      </c>
      <c r="AY329" s="185" t="s">
        <v>176</v>
      </c>
    </row>
    <row r="330" spans="2:51" s="11" customFormat="1" ht="22.5" customHeight="1">
      <c r="B330" s="186"/>
      <c r="C330" s="187"/>
      <c r="D330" s="187"/>
      <c r="E330" s="188" t="s">
        <v>22</v>
      </c>
      <c r="F330" s="271" t="s">
        <v>200</v>
      </c>
      <c r="G330" s="272"/>
      <c r="H330" s="272"/>
      <c r="I330" s="272"/>
      <c r="J330" s="187"/>
      <c r="K330" s="189">
        <v>39.658</v>
      </c>
      <c r="L330" s="187"/>
      <c r="M330" s="187"/>
      <c r="N330" s="187"/>
      <c r="O330" s="187"/>
      <c r="P330" s="187"/>
      <c r="Q330" s="187"/>
      <c r="R330" s="190"/>
      <c r="T330" s="191"/>
      <c r="U330" s="187"/>
      <c r="V330" s="187"/>
      <c r="W330" s="187"/>
      <c r="X330" s="187"/>
      <c r="Y330" s="187"/>
      <c r="Z330" s="187"/>
      <c r="AA330" s="192"/>
      <c r="AT330" s="193" t="s">
        <v>199</v>
      </c>
      <c r="AU330" s="193" t="s">
        <v>140</v>
      </c>
      <c r="AV330" s="11" t="s">
        <v>181</v>
      </c>
      <c r="AW330" s="11" t="s">
        <v>37</v>
      </c>
      <c r="AX330" s="11" t="s">
        <v>88</v>
      </c>
      <c r="AY330" s="193" t="s">
        <v>176</v>
      </c>
    </row>
    <row r="331" spans="2:65" s="1" customFormat="1" ht="31.5" customHeight="1">
      <c r="B331" s="38"/>
      <c r="C331" s="171" t="s">
        <v>519</v>
      </c>
      <c r="D331" s="171" t="s">
        <v>177</v>
      </c>
      <c r="E331" s="172" t="s">
        <v>520</v>
      </c>
      <c r="F331" s="265" t="s">
        <v>521</v>
      </c>
      <c r="G331" s="265"/>
      <c r="H331" s="265"/>
      <c r="I331" s="265"/>
      <c r="J331" s="173" t="s">
        <v>269</v>
      </c>
      <c r="K331" s="174">
        <v>1266.76</v>
      </c>
      <c r="L331" s="266">
        <v>0</v>
      </c>
      <c r="M331" s="267"/>
      <c r="N331" s="268">
        <f>ROUND(L331*K331,2)</f>
        <v>0</v>
      </c>
      <c r="O331" s="268"/>
      <c r="P331" s="268"/>
      <c r="Q331" s="268"/>
      <c r="R331" s="40"/>
      <c r="T331" s="175" t="s">
        <v>22</v>
      </c>
      <c r="U331" s="47" t="s">
        <v>45</v>
      </c>
      <c r="V331" s="39"/>
      <c r="W331" s="176">
        <f>V331*K331</f>
        <v>0</v>
      </c>
      <c r="X331" s="176">
        <v>0.01838</v>
      </c>
      <c r="Y331" s="176">
        <f>X331*K331</f>
        <v>23.2830488</v>
      </c>
      <c r="Z331" s="176">
        <v>0</v>
      </c>
      <c r="AA331" s="177">
        <f>Z331*K331</f>
        <v>0</v>
      </c>
      <c r="AR331" s="21" t="s">
        <v>181</v>
      </c>
      <c r="AT331" s="21" t="s">
        <v>177</v>
      </c>
      <c r="AU331" s="21" t="s">
        <v>140</v>
      </c>
      <c r="AY331" s="21" t="s">
        <v>176</v>
      </c>
      <c r="BE331" s="113">
        <f>IF(U331="základní",N331,0)</f>
        <v>0</v>
      </c>
      <c r="BF331" s="113">
        <f>IF(U331="snížená",N331,0)</f>
        <v>0</v>
      </c>
      <c r="BG331" s="113">
        <f>IF(U331="zákl. přenesená",N331,0)</f>
        <v>0</v>
      </c>
      <c r="BH331" s="113">
        <f>IF(U331="sníž. přenesená",N331,0)</f>
        <v>0</v>
      </c>
      <c r="BI331" s="113">
        <f>IF(U331="nulová",N331,0)</f>
        <v>0</v>
      </c>
      <c r="BJ331" s="21" t="s">
        <v>88</v>
      </c>
      <c r="BK331" s="113">
        <f>ROUND(L331*K331,2)</f>
        <v>0</v>
      </c>
      <c r="BL331" s="21" t="s">
        <v>181</v>
      </c>
      <c r="BM331" s="21" t="s">
        <v>522</v>
      </c>
    </row>
    <row r="332" spans="2:51" s="12" customFormat="1" ht="22.5" customHeight="1">
      <c r="B332" s="194"/>
      <c r="C332" s="195"/>
      <c r="D332" s="195"/>
      <c r="E332" s="196" t="s">
        <v>22</v>
      </c>
      <c r="F332" s="311" t="s">
        <v>523</v>
      </c>
      <c r="G332" s="312"/>
      <c r="H332" s="312"/>
      <c r="I332" s="312"/>
      <c r="J332" s="195"/>
      <c r="K332" s="197" t="s">
        <v>22</v>
      </c>
      <c r="L332" s="195"/>
      <c r="M332" s="195"/>
      <c r="N332" s="195"/>
      <c r="O332" s="195"/>
      <c r="P332" s="195"/>
      <c r="Q332" s="195"/>
      <c r="R332" s="198"/>
      <c r="T332" s="199"/>
      <c r="U332" s="195"/>
      <c r="V332" s="195"/>
      <c r="W332" s="195"/>
      <c r="X332" s="195"/>
      <c r="Y332" s="195"/>
      <c r="Z332" s="195"/>
      <c r="AA332" s="200"/>
      <c r="AT332" s="201" t="s">
        <v>199</v>
      </c>
      <c r="AU332" s="201" t="s">
        <v>140</v>
      </c>
      <c r="AV332" s="12" t="s">
        <v>88</v>
      </c>
      <c r="AW332" s="12" t="s">
        <v>37</v>
      </c>
      <c r="AX332" s="12" t="s">
        <v>80</v>
      </c>
      <c r="AY332" s="201" t="s">
        <v>176</v>
      </c>
    </row>
    <row r="333" spans="2:51" s="12" customFormat="1" ht="22.5" customHeight="1">
      <c r="B333" s="194"/>
      <c r="C333" s="195"/>
      <c r="D333" s="195"/>
      <c r="E333" s="196" t="s">
        <v>22</v>
      </c>
      <c r="F333" s="305" t="s">
        <v>322</v>
      </c>
      <c r="G333" s="306"/>
      <c r="H333" s="306"/>
      <c r="I333" s="306"/>
      <c r="J333" s="195"/>
      <c r="K333" s="197" t="s">
        <v>22</v>
      </c>
      <c r="L333" s="195"/>
      <c r="M333" s="195"/>
      <c r="N333" s="195"/>
      <c r="O333" s="195"/>
      <c r="P333" s="195"/>
      <c r="Q333" s="195"/>
      <c r="R333" s="198"/>
      <c r="T333" s="199"/>
      <c r="U333" s="195"/>
      <c r="V333" s="195"/>
      <c r="W333" s="195"/>
      <c r="X333" s="195"/>
      <c r="Y333" s="195"/>
      <c r="Z333" s="195"/>
      <c r="AA333" s="200"/>
      <c r="AT333" s="201" t="s">
        <v>199</v>
      </c>
      <c r="AU333" s="201" t="s">
        <v>140</v>
      </c>
      <c r="AV333" s="12" t="s">
        <v>88</v>
      </c>
      <c r="AW333" s="12" t="s">
        <v>37</v>
      </c>
      <c r="AX333" s="12" t="s">
        <v>80</v>
      </c>
      <c r="AY333" s="201" t="s">
        <v>176</v>
      </c>
    </row>
    <row r="334" spans="2:51" s="10" customFormat="1" ht="31.5" customHeight="1">
      <c r="B334" s="178"/>
      <c r="C334" s="179"/>
      <c r="D334" s="179"/>
      <c r="E334" s="180" t="s">
        <v>22</v>
      </c>
      <c r="F334" s="303" t="s">
        <v>524</v>
      </c>
      <c r="G334" s="304"/>
      <c r="H334" s="304"/>
      <c r="I334" s="304"/>
      <c r="J334" s="179"/>
      <c r="K334" s="181">
        <v>3.314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199</v>
      </c>
      <c r="AU334" s="185" t="s">
        <v>140</v>
      </c>
      <c r="AV334" s="10" t="s">
        <v>140</v>
      </c>
      <c r="AW334" s="10" t="s">
        <v>37</v>
      </c>
      <c r="AX334" s="10" t="s">
        <v>80</v>
      </c>
      <c r="AY334" s="185" t="s">
        <v>176</v>
      </c>
    </row>
    <row r="335" spans="2:51" s="10" customFormat="1" ht="22.5" customHeight="1">
      <c r="B335" s="178"/>
      <c r="C335" s="179"/>
      <c r="D335" s="179"/>
      <c r="E335" s="180" t="s">
        <v>22</v>
      </c>
      <c r="F335" s="303" t="s">
        <v>525</v>
      </c>
      <c r="G335" s="304"/>
      <c r="H335" s="304"/>
      <c r="I335" s="304"/>
      <c r="J335" s="179"/>
      <c r="K335" s="181">
        <v>16.558</v>
      </c>
      <c r="L335" s="179"/>
      <c r="M335" s="179"/>
      <c r="N335" s="179"/>
      <c r="O335" s="179"/>
      <c r="P335" s="179"/>
      <c r="Q335" s="179"/>
      <c r="R335" s="182"/>
      <c r="T335" s="183"/>
      <c r="U335" s="179"/>
      <c r="V335" s="179"/>
      <c r="W335" s="179"/>
      <c r="X335" s="179"/>
      <c r="Y335" s="179"/>
      <c r="Z335" s="179"/>
      <c r="AA335" s="184"/>
      <c r="AT335" s="185" t="s">
        <v>199</v>
      </c>
      <c r="AU335" s="185" t="s">
        <v>140</v>
      </c>
      <c r="AV335" s="10" t="s">
        <v>140</v>
      </c>
      <c r="AW335" s="10" t="s">
        <v>37</v>
      </c>
      <c r="AX335" s="10" t="s">
        <v>80</v>
      </c>
      <c r="AY335" s="185" t="s">
        <v>176</v>
      </c>
    </row>
    <row r="336" spans="2:51" s="10" customFormat="1" ht="22.5" customHeight="1">
      <c r="B336" s="178"/>
      <c r="C336" s="179"/>
      <c r="D336" s="179"/>
      <c r="E336" s="180" t="s">
        <v>22</v>
      </c>
      <c r="F336" s="303" t="s">
        <v>526</v>
      </c>
      <c r="G336" s="304"/>
      <c r="H336" s="304"/>
      <c r="I336" s="304"/>
      <c r="J336" s="179"/>
      <c r="K336" s="181">
        <v>10.28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199</v>
      </c>
      <c r="AU336" s="185" t="s">
        <v>140</v>
      </c>
      <c r="AV336" s="10" t="s">
        <v>140</v>
      </c>
      <c r="AW336" s="10" t="s">
        <v>37</v>
      </c>
      <c r="AX336" s="10" t="s">
        <v>80</v>
      </c>
      <c r="AY336" s="185" t="s">
        <v>176</v>
      </c>
    </row>
    <row r="337" spans="2:51" s="12" customFormat="1" ht="22.5" customHeight="1">
      <c r="B337" s="194"/>
      <c r="C337" s="195"/>
      <c r="D337" s="195"/>
      <c r="E337" s="196" t="s">
        <v>22</v>
      </c>
      <c r="F337" s="305" t="s">
        <v>326</v>
      </c>
      <c r="G337" s="306"/>
      <c r="H337" s="306"/>
      <c r="I337" s="306"/>
      <c r="J337" s="195"/>
      <c r="K337" s="197" t="s">
        <v>22</v>
      </c>
      <c r="L337" s="195"/>
      <c r="M337" s="195"/>
      <c r="N337" s="195"/>
      <c r="O337" s="195"/>
      <c r="P337" s="195"/>
      <c r="Q337" s="195"/>
      <c r="R337" s="198"/>
      <c r="T337" s="199"/>
      <c r="U337" s="195"/>
      <c r="V337" s="195"/>
      <c r="W337" s="195"/>
      <c r="X337" s="195"/>
      <c r="Y337" s="195"/>
      <c r="Z337" s="195"/>
      <c r="AA337" s="200"/>
      <c r="AT337" s="201" t="s">
        <v>199</v>
      </c>
      <c r="AU337" s="201" t="s">
        <v>140</v>
      </c>
      <c r="AV337" s="12" t="s">
        <v>88</v>
      </c>
      <c r="AW337" s="12" t="s">
        <v>37</v>
      </c>
      <c r="AX337" s="12" t="s">
        <v>80</v>
      </c>
      <c r="AY337" s="201" t="s">
        <v>176</v>
      </c>
    </row>
    <row r="338" spans="2:51" s="10" customFormat="1" ht="31.5" customHeight="1">
      <c r="B338" s="178"/>
      <c r="C338" s="179"/>
      <c r="D338" s="179"/>
      <c r="E338" s="180" t="s">
        <v>22</v>
      </c>
      <c r="F338" s="303" t="s">
        <v>527</v>
      </c>
      <c r="G338" s="304"/>
      <c r="H338" s="304"/>
      <c r="I338" s="304"/>
      <c r="J338" s="179"/>
      <c r="K338" s="181">
        <v>7.564</v>
      </c>
      <c r="L338" s="179"/>
      <c r="M338" s="179"/>
      <c r="N338" s="179"/>
      <c r="O338" s="179"/>
      <c r="P338" s="179"/>
      <c r="Q338" s="179"/>
      <c r="R338" s="182"/>
      <c r="T338" s="183"/>
      <c r="U338" s="179"/>
      <c r="V338" s="179"/>
      <c r="W338" s="179"/>
      <c r="X338" s="179"/>
      <c r="Y338" s="179"/>
      <c r="Z338" s="179"/>
      <c r="AA338" s="184"/>
      <c r="AT338" s="185" t="s">
        <v>199</v>
      </c>
      <c r="AU338" s="185" t="s">
        <v>140</v>
      </c>
      <c r="AV338" s="10" t="s">
        <v>140</v>
      </c>
      <c r="AW338" s="10" t="s">
        <v>37</v>
      </c>
      <c r="AX338" s="10" t="s">
        <v>80</v>
      </c>
      <c r="AY338" s="185" t="s">
        <v>176</v>
      </c>
    </row>
    <row r="339" spans="2:51" s="10" customFormat="1" ht="22.5" customHeight="1">
      <c r="B339" s="178"/>
      <c r="C339" s="179"/>
      <c r="D339" s="179"/>
      <c r="E339" s="180" t="s">
        <v>22</v>
      </c>
      <c r="F339" s="303" t="s">
        <v>528</v>
      </c>
      <c r="G339" s="304"/>
      <c r="H339" s="304"/>
      <c r="I339" s="304"/>
      <c r="J339" s="179"/>
      <c r="K339" s="181">
        <v>1.775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199</v>
      </c>
      <c r="AU339" s="185" t="s">
        <v>140</v>
      </c>
      <c r="AV339" s="10" t="s">
        <v>140</v>
      </c>
      <c r="AW339" s="10" t="s">
        <v>37</v>
      </c>
      <c r="AX339" s="10" t="s">
        <v>80</v>
      </c>
      <c r="AY339" s="185" t="s">
        <v>176</v>
      </c>
    </row>
    <row r="340" spans="2:51" s="10" customFormat="1" ht="22.5" customHeight="1">
      <c r="B340" s="178"/>
      <c r="C340" s="179"/>
      <c r="D340" s="179"/>
      <c r="E340" s="180" t="s">
        <v>22</v>
      </c>
      <c r="F340" s="303" t="s">
        <v>529</v>
      </c>
      <c r="G340" s="304"/>
      <c r="H340" s="304"/>
      <c r="I340" s="304"/>
      <c r="J340" s="179"/>
      <c r="K340" s="181">
        <v>18.015</v>
      </c>
      <c r="L340" s="179"/>
      <c r="M340" s="179"/>
      <c r="N340" s="179"/>
      <c r="O340" s="179"/>
      <c r="P340" s="179"/>
      <c r="Q340" s="179"/>
      <c r="R340" s="182"/>
      <c r="T340" s="183"/>
      <c r="U340" s="179"/>
      <c r="V340" s="179"/>
      <c r="W340" s="179"/>
      <c r="X340" s="179"/>
      <c r="Y340" s="179"/>
      <c r="Z340" s="179"/>
      <c r="AA340" s="184"/>
      <c r="AT340" s="185" t="s">
        <v>199</v>
      </c>
      <c r="AU340" s="185" t="s">
        <v>140</v>
      </c>
      <c r="AV340" s="10" t="s">
        <v>140</v>
      </c>
      <c r="AW340" s="10" t="s">
        <v>37</v>
      </c>
      <c r="AX340" s="10" t="s">
        <v>80</v>
      </c>
      <c r="AY340" s="185" t="s">
        <v>176</v>
      </c>
    </row>
    <row r="341" spans="2:51" s="10" customFormat="1" ht="22.5" customHeight="1">
      <c r="B341" s="178"/>
      <c r="C341" s="179"/>
      <c r="D341" s="179"/>
      <c r="E341" s="180" t="s">
        <v>22</v>
      </c>
      <c r="F341" s="303" t="s">
        <v>530</v>
      </c>
      <c r="G341" s="304"/>
      <c r="H341" s="304"/>
      <c r="I341" s="304"/>
      <c r="J341" s="179"/>
      <c r="K341" s="181">
        <v>1266.946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199</v>
      </c>
      <c r="AU341" s="185" t="s">
        <v>140</v>
      </c>
      <c r="AV341" s="10" t="s">
        <v>140</v>
      </c>
      <c r="AW341" s="10" t="s">
        <v>37</v>
      </c>
      <c r="AX341" s="10" t="s">
        <v>80</v>
      </c>
      <c r="AY341" s="185" t="s">
        <v>176</v>
      </c>
    </row>
    <row r="342" spans="2:51" s="10" customFormat="1" ht="22.5" customHeight="1">
      <c r="B342" s="178"/>
      <c r="C342" s="179"/>
      <c r="D342" s="179"/>
      <c r="E342" s="180" t="s">
        <v>22</v>
      </c>
      <c r="F342" s="303" t="s">
        <v>531</v>
      </c>
      <c r="G342" s="304"/>
      <c r="H342" s="304"/>
      <c r="I342" s="304"/>
      <c r="J342" s="179"/>
      <c r="K342" s="181">
        <v>-2.752</v>
      </c>
      <c r="L342" s="179"/>
      <c r="M342" s="179"/>
      <c r="N342" s="179"/>
      <c r="O342" s="179"/>
      <c r="P342" s="179"/>
      <c r="Q342" s="179"/>
      <c r="R342" s="182"/>
      <c r="T342" s="183"/>
      <c r="U342" s="179"/>
      <c r="V342" s="179"/>
      <c r="W342" s="179"/>
      <c r="X342" s="179"/>
      <c r="Y342" s="179"/>
      <c r="Z342" s="179"/>
      <c r="AA342" s="184"/>
      <c r="AT342" s="185" t="s">
        <v>199</v>
      </c>
      <c r="AU342" s="185" t="s">
        <v>140</v>
      </c>
      <c r="AV342" s="10" t="s">
        <v>140</v>
      </c>
      <c r="AW342" s="10" t="s">
        <v>37</v>
      </c>
      <c r="AX342" s="10" t="s">
        <v>80</v>
      </c>
      <c r="AY342" s="185" t="s">
        <v>176</v>
      </c>
    </row>
    <row r="343" spans="2:51" s="10" customFormat="1" ht="22.5" customHeight="1">
      <c r="B343" s="178"/>
      <c r="C343" s="179"/>
      <c r="D343" s="179"/>
      <c r="E343" s="180" t="s">
        <v>22</v>
      </c>
      <c r="F343" s="303" t="s">
        <v>532</v>
      </c>
      <c r="G343" s="304"/>
      <c r="H343" s="304"/>
      <c r="I343" s="304"/>
      <c r="J343" s="179"/>
      <c r="K343" s="181">
        <v>-12.595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199</v>
      </c>
      <c r="AU343" s="185" t="s">
        <v>140</v>
      </c>
      <c r="AV343" s="10" t="s">
        <v>140</v>
      </c>
      <c r="AW343" s="10" t="s">
        <v>37</v>
      </c>
      <c r="AX343" s="10" t="s">
        <v>80</v>
      </c>
      <c r="AY343" s="185" t="s">
        <v>176</v>
      </c>
    </row>
    <row r="344" spans="2:51" s="10" customFormat="1" ht="22.5" customHeight="1">
      <c r="B344" s="178"/>
      <c r="C344" s="179"/>
      <c r="D344" s="179"/>
      <c r="E344" s="180" t="s">
        <v>22</v>
      </c>
      <c r="F344" s="303" t="s">
        <v>533</v>
      </c>
      <c r="G344" s="304"/>
      <c r="H344" s="304"/>
      <c r="I344" s="304"/>
      <c r="J344" s="179"/>
      <c r="K344" s="181">
        <v>-42.345</v>
      </c>
      <c r="L344" s="179"/>
      <c r="M344" s="179"/>
      <c r="N344" s="179"/>
      <c r="O344" s="179"/>
      <c r="P344" s="179"/>
      <c r="Q344" s="179"/>
      <c r="R344" s="182"/>
      <c r="T344" s="183"/>
      <c r="U344" s="179"/>
      <c r="V344" s="179"/>
      <c r="W344" s="179"/>
      <c r="X344" s="179"/>
      <c r="Y344" s="179"/>
      <c r="Z344" s="179"/>
      <c r="AA344" s="184"/>
      <c r="AT344" s="185" t="s">
        <v>199</v>
      </c>
      <c r="AU344" s="185" t="s">
        <v>140</v>
      </c>
      <c r="AV344" s="10" t="s">
        <v>140</v>
      </c>
      <c r="AW344" s="10" t="s">
        <v>37</v>
      </c>
      <c r="AX344" s="10" t="s">
        <v>80</v>
      </c>
      <c r="AY344" s="185" t="s">
        <v>176</v>
      </c>
    </row>
    <row r="345" spans="2:51" s="11" customFormat="1" ht="22.5" customHeight="1">
      <c r="B345" s="186"/>
      <c r="C345" s="187"/>
      <c r="D345" s="187"/>
      <c r="E345" s="188" t="s">
        <v>22</v>
      </c>
      <c r="F345" s="271" t="s">
        <v>200</v>
      </c>
      <c r="G345" s="272"/>
      <c r="H345" s="272"/>
      <c r="I345" s="272"/>
      <c r="J345" s="187"/>
      <c r="K345" s="189">
        <v>1266.76</v>
      </c>
      <c r="L345" s="187"/>
      <c r="M345" s="187"/>
      <c r="N345" s="187"/>
      <c r="O345" s="187"/>
      <c r="P345" s="187"/>
      <c r="Q345" s="187"/>
      <c r="R345" s="190"/>
      <c r="T345" s="191"/>
      <c r="U345" s="187"/>
      <c r="V345" s="187"/>
      <c r="W345" s="187"/>
      <c r="X345" s="187"/>
      <c r="Y345" s="187"/>
      <c r="Z345" s="187"/>
      <c r="AA345" s="192"/>
      <c r="AT345" s="193" t="s">
        <v>199</v>
      </c>
      <c r="AU345" s="193" t="s">
        <v>140</v>
      </c>
      <c r="AV345" s="11" t="s">
        <v>181</v>
      </c>
      <c r="AW345" s="11" t="s">
        <v>37</v>
      </c>
      <c r="AX345" s="11" t="s">
        <v>88</v>
      </c>
      <c r="AY345" s="193" t="s">
        <v>176</v>
      </c>
    </row>
    <row r="346" spans="2:65" s="1" customFormat="1" ht="31.5" customHeight="1">
      <c r="B346" s="38"/>
      <c r="C346" s="171" t="s">
        <v>534</v>
      </c>
      <c r="D346" s="171" t="s">
        <v>177</v>
      </c>
      <c r="E346" s="172" t="s">
        <v>535</v>
      </c>
      <c r="F346" s="265" t="s">
        <v>536</v>
      </c>
      <c r="G346" s="265"/>
      <c r="H346" s="265"/>
      <c r="I346" s="265"/>
      <c r="J346" s="173" t="s">
        <v>269</v>
      </c>
      <c r="K346" s="174">
        <v>131.208</v>
      </c>
      <c r="L346" s="266">
        <v>0</v>
      </c>
      <c r="M346" s="267"/>
      <c r="N346" s="268">
        <f>ROUND(L346*K346,2)</f>
        <v>0</v>
      </c>
      <c r="O346" s="268"/>
      <c r="P346" s="268"/>
      <c r="Q346" s="268"/>
      <c r="R346" s="40"/>
      <c r="T346" s="175" t="s">
        <v>22</v>
      </c>
      <c r="U346" s="47" t="s">
        <v>45</v>
      </c>
      <c r="V346" s="39"/>
      <c r="W346" s="176">
        <f>V346*K346</f>
        <v>0</v>
      </c>
      <c r="X346" s="176">
        <v>0.03358</v>
      </c>
      <c r="Y346" s="176">
        <f>X346*K346</f>
        <v>4.40596464</v>
      </c>
      <c r="Z346" s="176">
        <v>0</v>
      </c>
      <c r="AA346" s="177">
        <f>Z346*K346</f>
        <v>0</v>
      </c>
      <c r="AR346" s="21" t="s">
        <v>181</v>
      </c>
      <c r="AT346" s="21" t="s">
        <v>177</v>
      </c>
      <c r="AU346" s="21" t="s">
        <v>140</v>
      </c>
      <c r="AY346" s="21" t="s">
        <v>176</v>
      </c>
      <c r="BE346" s="113">
        <f>IF(U346="základní",N346,0)</f>
        <v>0</v>
      </c>
      <c r="BF346" s="113">
        <f>IF(U346="snížená",N346,0)</f>
        <v>0</v>
      </c>
      <c r="BG346" s="113">
        <f>IF(U346="zákl. přenesená",N346,0)</f>
        <v>0</v>
      </c>
      <c r="BH346" s="113">
        <f>IF(U346="sníž. přenesená",N346,0)</f>
        <v>0</v>
      </c>
      <c r="BI346" s="113">
        <f>IF(U346="nulová",N346,0)</f>
        <v>0</v>
      </c>
      <c r="BJ346" s="21" t="s">
        <v>88</v>
      </c>
      <c r="BK346" s="113">
        <f>ROUND(L346*K346,2)</f>
        <v>0</v>
      </c>
      <c r="BL346" s="21" t="s">
        <v>181</v>
      </c>
      <c r="BM346" s="21" t="s">
        <v>537</v>
      </c>
    </row>
    <row r="347" spans="2:51" s="12" customFormat="1" ht="22.5" customHeight="1">
      <c r="B347" s="194"/>
      <c r="C347" s="195"/>
      <c r="D347" s="195"/>
      <c r="E347" s="196" t="s">
        <v>22</v>
      </c>
      <c r="F347" s="311" t="s">
        <v>407</v>
      </c>
      <c r="G347" s="312"/>
      <c r="H347" s="312"/>
      <c r="I347" s="312"/>
      <c r="J347" s="195"/>
      <c r="K347" s="197" t="s">
        <v>22</v>
      </c>
      <c r="L347" s="195"/>
      <c r="M347" s="195"/>
      <c r="N347" s="195"/>
      <c r="O347" s="195"/>
      <c r="P347" s="195"/>
      <c r="Q347" s="195"/>
      <c r="R347" s="198"/>
      <c r="T347" s="199"/>
      <c r="U347" s="195"/>
      <c r="V347" s="195"/>
      <c r="W347" s="195"/>
      <c r="X347" s="195"/>
      <c r="Y347" s="195"/>
      <c r="Z347" s="195"/>
      <c r="AA347" s="200"/>
      <c r="AT347" s="201" t="s">
        <v>199</v>
      </c>
      <c r="AU347" s="201" t="s">
        <v>140</v>
      </c>
      <c r="AV347" s="12" t="s">
        <v>88</v>
      </c>
      <c r="AW347" s="12" t="s">
        <v>37</v>
      </c>
      <c r="AX347" s="12" t="s">
        <v>80</v>
      </c>
      <c r="AY347" s="201" t="s">
        <v>176</v>
      </c>
    </row>
    <row r="348" spans="2:51" s="12" customFormat="1" ht="22.5" customHeight="1">
      <c r="B348" s="194"/>
      <c r="C348" s="195"/>
      <c r="D348" s="195"/>
      <c r="E348" s="196" t="s">
        <v>22</v>
      </c>
      <c r="F348" s="305" t="s">
        <v>408</v>
      </c>
      <c r="G348" s="306"/>
      <c r="H348" s="306"/>
      <c r="I348" s="306"/>
      <c r="J348" s="195"/>
      <c r="K348" s="197" t="s">
        <v>22</v>
      </c>
      <c r="L348" s="195"/>
      <c r="M348" s="195"/>
      <c r="N348" s="195"/>
      <c r="O348" s="195"/>
      <c r="P348" s="195"/>
      <c r="Q348" s="195"/>
      <c r="R348" s="198"/>
      <c r="T348" s="199"/>
      <c r="U348" s="195"/>
      <c r="V348" s="195"/>
      <c r="W348" s="195"/>
      <c r="X348" s="195"/>
      <c r="Y348" s="195"/>
      <c r="Z348" s="195"/>
      <c r="AA348" s="200"/>
      <c r="AT348" s="201" t="s">
        <v>199</v>
      </c>
      <c r="AU348" s="201" t="s">
        <v>140</v>
      </c>
      <c r="AV348" s="12" t="s">
        <v>88</v>
      </c>
      <c r="AW348" s="12" t="s">
        <v>37</v>
      </c>
      <c r="AX348" s="12" t="s">
        <v>80</v>
      </c>
      <c r="AY348" s="201" t="s">
        <v>176</v>
      </c>
    </row>
    <row r="349" spans="2:51" s="10" customFormat="1" ht="44.25" customHeight="1">
      <c r="B349" s="178"/>
      <c r="C349" s="179"/>
      <c r="D349" s="179"/>
      <c r="E349" s="180" t="s">
        <v>22</v>
      </c>
      <c r="F349" s="303" t="s">
        <v>538</v>
      </c>
      <c r="G349" s="304"/>
      <c r="H349" s="304"/>
      <c r="I349" s="304"/>
      <c r="J349" s="179"/>
      <c r="K349" s="181">
        <v>9.4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199</v>
      </c>
      <c r="AU349" s="185" t="s">
        <v>140</v>
      </c>
      <c r="AV349" s="10" t="s">
        <v>140</v>
      </c>
      <c r="AW349" s="10" t="s">
        <v>37</v>
      </c>
      <c r="AX349" s="10" t="s">
        <v>80</v>
      </c>
      <c r="AY349" s="185" t="s">
        <v>176</v>
      </c>
    </row>
    <row r="350" spans="2:51" s="12" customFormat="1" ht="22.5" customHeight="1">
      <c r="B350" s="194"/>
      <c r="C350" s="195"/>
      <c r="D350" s="195"/>
      <c r="E350" s="196" t="s">
        <v>22</v>
      </c>
      <c r="F350" s="305" t="s">
        <v>410</v>
      </c>
      <c r="G350" s="306"/>
      <c r="H350" s="306"/>
      <c r="I350" s="306"/>
      <c r="J350" s="195"/>
      <c r="K350" s="197" t="s">
        <v>22</v>
      </c>
      <c r="L350" s="195"/>
      <c r="M350" s="195"/>
      <c r="N350" s="195"/>
      <c r="O350" s="195"/>
      <c r="P350" s="195"/>
      <c r="Q350" s="195"/>
      <c r="R350" s="198"/>
      <c r="T350" s="199"/>
      <c r="U350" s="195"/>
      <c r="V350" s="195"/>
      <c r="W350" s="195"/>
      <c r="X350" s="195"/>
      <c r="Y350" s="195"/>
      <c r="Z350" s="195"/>
      <c r="AA350" s="200"/>
      <c r="AT350" s="201" t="s">
        <v>199</v>
      </c>
      <c r="AU350" s="201" t="s">
        <v>140</v>
      </c>
      <c r="AV350" s="12" t="s">
        <v>88</v>
      </c>
      <c r="AW350" s="12" t="s">
        <v>37</v>
      </c>
      <c r="AX350" s="12" t="s">
        <v>80</v>
      </c>
      <c r="AY350" s="201" t="s">
        <v>176</v>
      </c>
    </row>
    <row r="351" spans="2:51" s="12" customFormat="1" ht="22.5" customHeight="1">
      <c r="B351" s="194"/>
      <c r="C351" s="195"/>
      <c r="D351" s="195"/>
      <c r="E351" s="196" t="s">
        <v>22</v>
      </c>
      <c r="F351" s="305" t="s">
        <v>408</v>
      </c>
      <c r="G351" s="306"/>
      <c r="H351" s="306"/>
      <c r="I351" s="306"/>
      <c r="J351" s="195"/>
      <c r="K351" s="197" t="s">
        <v>22</v>
      </c>
      <c r="L351" s="195"/>
      <c r="M351" s="195"/>
      <c r="N351" s="195"/>
      <c r="O351" s="195"/>
      <c r="P351" s="195"/>
      <c r="Q351" s="195"/>
      <c r="R351" s="198"/>
      <c r="T351" s="199"/>
      <c r="U351" s="195"/>
      <c r="V351" s="195"/>
      <c r="W351" s="195"/>
      <c r="X351" s="195"/>
      <c r="Y351" s="195"/>
      <c r="Z351" s="195"/>
      <c r="AA351" s="200"/>
      <c r="AT351" s="201" t="s">
        <v>199</v>
      </c>
      <c r="AU351" s="201" t="s">
        <v>140</v>
      </c>
      <c r="AV351" s="12" t="s">
        <v>88</v>
      </c>
      <c r="AW351" s="12" t="s">
        <v>37</v>
      </c>
      <c r="AX351" s="12" t="s">
        <v>80</v>
      </c>
      <c r="AY351" s="201" t="s">
        <v>176</v>
      </c>
    </row>
    <row r="352" spans="2:51" s="10" customFormat="1" ht="22.5" customHeight="1">
      <c r="B352" s="178"/>
      <c r="C352" s="179"/>
      <c r="D352" s="179"/>
      <c r="E352" s="180" t="s">
        <v>22</v>
      </c>
      <c r="F352" s="303" t="s">
        <v>539</v>
      </c>
      <c r="G352" s="304"/>
      <c r="H352" s="304"/>
      <c r="I352" s="304"/>
      <c r="J352" s="179"/>
      <c r="K352" s="181">
        <v>9.15</v>
      </c>
      <c r="L352" s="179"/>
      <c r="M352" s="179"/>
      <c r="N352" s="179"/>
      <c r="O352" s="179"/>
      <c r="P352" s="179"/>
      <c r="Q352" s="179"/>
      <c r="R352" s="182"/>
      <c r="T352" s="183"/>
      <c r="U352" s="179"/>
      <c r="V352" s="179"/>
      <c r="W352" s="179"/>
      <c r="X352" s="179"/>
      <c r="Y352" s="179"/>
      <c r="Z352" s="179"/>
      <c r="AA352" s="184"/>
      <c r="AT352" s="185" t="s">
        <v>199</v>
      </c>
      <c r="AU352" s="185" t="s">
        <v>140</v>
      </c>
      <c r="AV352" s="10" t="s">
        <v>140</v>
      </c>
      <c r="AW352" s="10" t="s">
        <v>37</v>
      </c>
      <c r="AX352" s="10" t="s">
        <v>80</v>
      </c>
      <c r="AY352" s="185" t="s">
        <v>176</v>
      </c>
    </row>
    <row r="353" spans="2:51" s="10" customFormat="1" ht="22.5" customHeight="1">
      <c r="B353" s="178"/>
      <c r="C353" s="179"/>
      <c r="D353" s="179"/>
      <c r="E353" s="180" t="s">
        <v>22</v>
      </c>
      <c r="F353" s="303" t="s">
        <v>540</v>
      </c>
      <c r="G353" s="304"/>
      <c r="H353" s="304"/>
      <c r="I353" s="304"/>
      <c r="J353" s="179"/>
      <c r="K353" s="181">
        <v>2.59</v>
      </c>
      <c r="L353" s="179"/>
      <c r="M353" s="179"/>
      <c r="N353" s="179"/>
      <c r="O353" s="179"/>
      <c r="P353" s="179"/>
      <c r="Q353" s="179"/>
      <c r="R353" s="182"/>
      <c r="T353" s="183"/>
      <c r="U353" s="179"/>
      <c r="V353" s="179"/>
      <c r="W353" s="179"/>
      <c r="X353" s="179"/>
      <c r="Y353" s="179"/>
      <c r="Z353" s="179"/>
      <c r="AA353" s="184"/>
      <c r="AT353" s="185" t="s">
        <v>199</v>
      </c>
      <c r="AU353" s="185" t="s">
        <v>140</v>
      </c>
      <c r="AV353" s="10" t="s">
        <v>140</v>
      </c>
      <c r="AW353" s="10" t="s">
        <v>37</v>
      </c>
      <c r="AX353" s="10" t="s">
        <v>80</v>
      </c>
      <c r="AY353" s="185" t="s">
        <v>176</v>
      </c>
    </row>
    <row r="354" spans="2:51" s="10" customFormat="1" ht="31.5" customHeight="1">
      <c r="B354" s="178"/>
      <c r="C354" s="179"/>
      <c r="D354" s="179"/>
      <c r="E354" s="180" t="s">
        <v>22</v>
      </c>
      <c r="F354" s="303" t="s">
        <v>541</v>
      </c>
      <c r="G354" s="304"/>
      <c r="H354" s="304"/>
      <c r="I354" s="304"/>
      <c r="J354" s="179"/>
      <c r="K354" s="181">
        <v>6.16</v>
      </c>
      <c r="L354" s="179"/>
      <c r="M354" s="179"/>
      <c r="N354" s="179"/>
      <c r="O354" s="179"/>
      <c r="P354" s="179"/>
      <c r="Q354" s="179"/>
      <c r="R354" s="182"/>
      <c r="T354" s="183"/>
      <c r="U354" s="179"/>
      <c r="V354" s="179"/>
      <c r="W354" s="179"/>
      <c r="X354" s="179"/>
      <c r="Y354" s="179"/>
      <c r="Z354" s="179"/>
      <c r="AA354" s="184"/>
      <c r="AT354" s="185" t="s">
        <v>199</v>
      </c>
      <c r="AU354" s="185" t="s">
        <v>140</v>
      </c>
      <c r="AV354" s="10" t="s">
        <v>140</v>
      </c>
      <c r="AW354" s="10" t="s">
        <v>37</v>
      </c>
      <c r="AX354" s="10" t="s">
        <v>80</v>
      </c>
      <c r="AY354" s="185" t="s">
        <v>176</v>
      </c>
    </row>
    <row r="355" spans="2:51" s="10" customFormat="1" ht="31.5" customHeight="1">
      <c r="B355" s="178"/>
      <c r="C355" s="179"/>
      <c r="D355" s="179"/>
      <c r="E355" s="180" t="s">
        <v>22</v>
      </c>
      <c r="F355" s="303" t="s">
        <v>542</v>
      </c>
      <c r="G355" s="304"/>
      <c r="H355" s="304"/>
      <c r="I355" s="304"/>
      <c r="J355" s="179"/>
      <c r="K355" s="181">
        <v>12.882</v>
      </c>
      <c r="L355" s="179"/>
      <c r="M355" s="179"/>
      <c r="N355" s="179"/>
      <c r="O355" s="179"/>
      <c r="P355" s="179"/>
      <c r="Q355" s="179"/>
      <c r="R355" s="182"/>
      <c r="T355" s="183"/>
      <c r="U355" s="179"/>
      <c r="V355" s="179"/>
      <c r="W355" s="179"/>
      <c r="X355" s="179"/>
      <c r="Y355" s="179"/>
      <c r="Z355" s="179"/>
      <c r="AA355" s="184"/>
      <c r="AT355" s="185" t="s">
        <v>199</v>
      </c>
      <c r="AU355" s="185" t="s">
        <v>140</v>
      </c>
      <c r="AV355" s="10" t="s">
        <v>140</v>
      </c>
      <c r="AW355" s="10" t="s">
        <v>37</v>
      </c>
      <c r="AX355" s="10" t="s">
        <v>80</v>
      </c>
      <c r="AY355" s="185" t="s">
        <v>176</v>
      </c>
    </row>
    <row r="356" spans="2:51" s="10" customFormat="1" ht="31.5" customHeight="1">
      <c r="B356" s="178"/>
      <c r="C356" s="179"/>
      <c r="D356" s="179"/>
      <c r="E356" s="180" t="s">
        <v>22</v>
      </c>
      <c r="F356" s="303" t="s">
        <v>543</v>
      </c>
      <c r="G356" s="304"/>
      <c r="H356" s="304"/>
      <c r="I356" s="304"/>
      <c r="J356" s="179"/>
      <c r="K356" s="181">
        <v>10.013</v>
      </c>
      <c r="L356" s="179"/>
      <c r="M356" s="179"/>
      <c r="N356" s="179"/>
      <c r="O356" s="179"/>
      <c r="P356" s="179"/>
      <c r="Q356" s="179"/>
      <c r="R356" s="182"/>
      <c r="T356" s="183"/>
      <c r="U356" s="179"/>
      <c r="V356" s="179"/>
      <c r="W356" s="179"/>
      <c r="X356" s="179"/>
      <c r="Y356" s="179"/>
      <c r="Z356" s="179"/>
      <c r="AA356" s="184"/>
      <c r="AT356" s="185" t="s">
        <v>199</v>
      </c>
      <c r="AU356" s="185" t="s">
        <v>140</v>
      </c>
      <c r="AV356" s="10" t="s">
        <v>140</v>
      </c>
      <c r="AW356" s="10" t="s">
        <v>37</v>
      </c>
      <c r="AX356" s="10" t="s">
        <v>80</v>
      </c>
      <c r="AY356" s="185" t="s">
        <v>176</v>
      </c>
    </row>
    <row r="357" spans="2:51" s="10" customFormat="1" ht="22.5" customHeight="1">
      <c r="B357" s="178"/>
      <c r="C357" s="179"/>
      <c r="D357" s="179"/>
      <c r="E357" s="180" t="s">
        <v>22</v>
      </c>
      <c r="F357" s="303" t="s">
        <v>544</v>
      </c>
      <c r="G357" s="304"/>
      <c r="H357" s="304"/>
      <c r="I357" s="304"/>
      <c r="J357" s="179"/>
      <c r="K357" s="181">
        <v>2.264</v>
      </c>
      <c r="L357" s="179"/>
      <c r="M357" s="179"/>
      <c r="N357" s="179"/>
      <c r="O357" s="179"/>
      <c r="P357" s="179"/>
      <c r="Q357" s="179"/>
      <c r="R357" s="182"/>
      <c r="T357" s="183"/>
      <c r="U357" s="179"/>
      <c r="V357" s="179"/>
      <c r="W357" s="179"/>
      <c r="X357" s="179"/>
      <c r="Y357" s="179"/>
      <c r="Z357" s="179"/>
      <c r="AA357" s="184"/>
      <c r="AT357" s="185" t="s">
        <v>199</v>
      </c>
      <c r="AU357" s="185" t="s">
        <v>140</v>
      </c>
      <c r="AV357" s="10" t="s">
        <v>140</v>
      </c>
      <c r="AW357" s="10" t="s">
        <v>37</v>
      </c>
      <c r="AX357" s="10" t="s">
        <v>80</v>
      </c>
      <c r="AY357" s="185" t="s">
        <v>176</v>
      </c>
    </row>
    <row r="358" spans="2:51" s="12" customFormat="1" ht="22.5" customHeight="1">
      <c r="B358" s="194"/>
      <c r="C358" s="195"/>
      <c r="D358" s="195"/>
      <c r="E358" s="196" t="s">
        <v>22</v>
      </c>
      <c r="F358" s="305" t="s">
        <v>417</v>
      </c>
      <c r="G358" s="306"/>
      <c r="H358" s="306"/>
      <c r="I358" s="306"/>
      <c r="J358" s="195"/>
      <c r="K358" s="197" t="s">
        <v>22</v>
      </c>
      <c r="L358" s="195"/>
      <c r="M358" s="195"/>
      <c r="N358" s="195"/>
      <c r="O358" s="195"/>
      <c r="P358" s="195"/>
      <c r="Q358" s="195"/>
      <c r="R358" s="198"/>
      <c r="T358" s="199"/>
      <c r="U358" s="195"/>
      <c r="V358" s="195"/>
      <c r="W358" s="195"/>
      <c r="X358" s="195"/>
      <c r="Y358" s="195"/>
      <c r="Z358" s="195"/>
      <c r="AA358" s="200"/>
      <c r="AT358" s="201" t="s">
        <v>199</v>
      </c>
      <c r="AU358" s="201" t="s">
        <v>140</v>
      </c>
      <c r="AV358" s="12" t="s">
        <v>88</v>
      </c>
      <c r="AW358" s="12" t="s">
        <v>37</v>
      </c>
      <c r="AX358" s="12" t="s">
        <v>80</v>
      </c>
      <c r="AY358" s="201" t="s">
        <v>176</v>
      </c>
    </row>
    <row r="359" spans="2:51" s="12" customFormat="1" ht="22.5" customHeight="1">
      <c r="B359" s="194"/>
      <c r="C359" s="195"/>
      <c r="D359" s="195"/>
      <c r="E359" s="196" t="s">
        <v>22</v>
      </c>
      <c r="F359" s="305" t="s">
        <v>408</v>
      </c>
      <c r="G359" s="306"/>
      <c r="H359" s="306"/>
      <c r="I359" s="306"/>
      <c r="J359" s="195"/>
      <c r="K359" s="197" t="s">
        <v>22</v>
      </c>
      <c r="L359" s="195"/>
      <c r="M359" s="195"/>
      <c r="N359" s="195"/>
      <c r="O359" s="195"/>
      <c r="P359" s="195"/>
      <c r="Q359" s="195"/>
      <c r="R359" s="198"/>
      <c r="T359" s="199"/>
      <c r="U359" s="195"/>
      <c r="V359" s="195"/>
      <c r="W359" s="195"/>
      <c r="X359" s="195"/>
      <c r="Y359" s="195"/>
      <c r="Z359" s="195"/>
      <c r="AA359" s="200"/>
      <c r="AT359" s="201" t="s">
        <v>199</v>
      </c>
      <c r="AU359" s="201" t="s">
        <v>140</v>
      </c>
      <c r="AV359" s="12" t="s">
        <v>88</v>
      </c>
      <c r="AW359" s="12" t="s">
        <v>37</v>
      </c>
      <c r="AX359" s="12" t="s">
        <v>80</v>
      </c>
      <c r="AY359" s="201" t="s">
        <v>176</v>
      </c>
    </row>
    <row r="360" spans="2:51" s="10" customFormat="1" ht="22.5" customHeight="1">
      <c r="B360" s="178"/>
      <c r="C360" s="179"/>
      <c r="D360" s="179"/>
      <c r="E360" s="180" t="s">
        <v>22</v>
      </c>
      <c r="F360" s="303" t="s">
        <v>545</v>
      </c>
      <c r="G360" s="304"/>
      <c r="H360" s="304"/>
      <c r="I360" s="304"/>
      <c r="J360" s="179"/>
      <c r="K360" s="181">
        <v>8.928</v>
      </c>
      <c r="L360" s="179"/>
      <c r="M360" s="179"/>
      <c r="N360" s="179"/>
      <c r="O360" s="179"/>
      <c r="P360" s="179"/>
      <c r="Q360" s="179"/>
      <c r="R360" s="182"/>
      <c r="T360" s="183"/>
      <c r="U360" s="179"/>
      <c r="V360" s="179"/>
      <c r="W360" s="179"/>
      <c r="X360" s="179"/>
      <c r="Y360" s="179"/>
      <c r="Z360" s="179"/>
      <c r="AA360" s="184"/>
      <c r="AT360" s="185" t="s">
        <v>199</v>
      </c>
      <c r="AU360" s="185" t="s">
        <v>140</v>
      </c>
      <c r="AV360" s="10" t="s">
        <v>140</v>
      </c>
      <c r="AW360" s="10" t="s">
        <v>37</v>
      </c>
      <c r="AX360" s="10" t="s">
        <v>80</v>
      </c>
      <c r="AY360" s="185" t="s">
        <v>176</v>
      </c>
    </row>
    <row r="361" spans="2:51" s="10" customFormat="1" ht="22.5" customHeight="1">
      <c r="B361" s="178"/>
      <c r="C361" s="179"/>
      <c r="D361" s="179"/>
      <c r="E361" s="180" t="s">
        <v>22</v>
      </c>
      <c r="F361" s="303" t="s">
        <v>546</v>
      </c>
      <c r="G361" s="304"/>
      <c r="H361" s="304"/>
      <c r="I361" s="304"/>
      <c r="J361" s="179"/>
      <c r="K361" s="181">
        <v>14.556</v>
      </c>
      <c r="L361" s="179"/>
      <c r="M361" s="179"/>
      <c r="N361" s="179"/>
      <c r="O361" s="179"/>
      <c r="P361" s="179"/>
      <c r="Q361" s="179"/>
      <c r="R361" s="182"/>
      <c r="T361" s="183"/>
      <c r="U361" s="179"/>
      <c r="V361" s="179"/>
      <c r="W361" s="179"/>
      <c r="X361" s="179"/>
      <c r="Y361" s="179"/>
      <c r="Z361" s="179"/>
      <c r="AA361" s="184"/>
      <c r="AT361" s="185" t="s">
        <v>199</v>
      </c>
      <c r="AU361" s="185" t="s">
        <v>140</v>
      </c>
      <c r="AV361" s="10" t="s">
        <v>140</v>
      </c>
      <c r="AW361" s="10" t="s">
        <v>37</v>
      </c>
      <c r="AX361" s="10" t="s">
        <v>80</v>
      </c>
      <c r="AY361" s="185" t="s">
        <v>176</v>
      </c>
    </row>
    <row r="362" spans="2:51" s="12" customFormat="1" ht="22.5" customHeight="1">
      <c r="B362" s="194"/>
      <c r="C362" s="195"/>
      <c r="D362" s="195"/>
      <c r="E362" s="196" t="s">
        <v>22</v>
      </c>
      <c r="F362" s="305" t="s">
        <v>420</v>
      </c>
      <c r="G362" s="306"/>
      <c r="H362" s="306"/>
      <c r="I362" s="306"/>
      <c r="J362" s="195"/>
      <c r="K362" s="197" t="s">
        <v>22</v>
      </c>
      <c r="L362" s="195"/>
      <c r="M362" s="195"/>
      <c r="N362" s="195"/>
      <c r="O362" s="195"/>
      <c r="P362" s="195"/>
      <c r="Q362" s="195"/>
      <c r="R362" s="198"/>
      <c r="T362" s="199"/>
      <c r="U362" s="195"/>
      <c r="V362" s="195"/>
      <c r="W362" s="195"/>
      <c r="X362" s="195"/>
      <c r="Y362" s="195"/>
      <c r="Z362" s="195"/>
      <c r="AA362" s="200"/>
      <c r="AT362" s="201" t="s">
        <v>199</v>
      </c>
      <c r="AU362" s="201" t="s">
        <v>140</v>
      </c>
      <c r="AV362" s="12" t="s">
        <v>88</v>
      </c>
      <c r="AW362" s="12" t="s">
        <v>37</v>
      </c>
      <c r="AX362" s="12" t="s">
        <v>80</v>
      </c>
      <c r="AY362" s="201" t="s">
        <v>176</v>
      </c>
    </row>
    <row r="363" spans="2:51" s="12" customFormat="1" ht="22.5" customHeight="1">
      <c r="B363" s="194"/>
      <c r="C363" s="195"/>
      <c r="D363" s="195"/>
      <c r="E363" s="196" t="s">
        <v>22</v>
      </c>
      <c r="F363" s="305" t="s">
        <v>408</v>
      </c>
      <c r="G363" s="306"/>
      <c r="H363" s="306"/>
      <c r="I363" s="306"/>
      <c r="J363" s="195"/>
      <c r="K363" s="197" t="s">
        <v>22</v>
      </c>
      <c r="L363" s="195"/>
      <c r="M363" s="195"/>
      <c r="N363" s="195"/>
      <c r="O363" s="195"/>
      <c r="P363" s="195"/>
      <c r="Q363" s="195"/>
      <c r="R363" s="198"/>
      <c r="T363" s="199"/>
      <c r="U363" s="195"/>
      <c r="V363" s="195"/>
      <c r="W363" s="195"/>
      <c r="X363" s="195"/>
      <c r="Y363" s="195"/>
      <c r="Z363" s="195"/>
      <c r="AA363" s="200"/>
      <c r="AT363" s="201" t="s">
        <v>199</v>
      </c>
      <c r="AU363" s="201" t="s">
        <v>140</v>
      </c>
      <c r="AV363" s="12" t="s">
        <v>88</v>
      </c>
      <c r="AW363" s="12" t="s">
        <v>37</v>
      </c>
      <c r="AX363" s="12" t="s">
        <v>80</v>
      </c>
      <c r="AY363" s="201" t="s">
        <v>176</v>
      </c>
    </row>
    <row r="364" spans="2:51" s="10" customFormat="1" ht="22.5" customHeight="1">
      <c r="B364" s="178"/>
      <c r="C364" s="179"/>
      <c r="D364" s="179"/>
      <c r="E364" s="180" t="s">
        <v>22</v>
      </c>
      <c r="F364" s="303" t="s">
        <v>547</v>
      </c>
      <c r="G364" s="304"/>
      <c r="H364" s="304"/>
      <c r="I364" s="304"/>
      <c r="J364" s="179"/>
      <c r="K364" s="181">
        <v>8.635</v>
      </c>
      <c r="L364" s="179"/>
      <c r="M364" s="179"/>
      <c r="N364" s="179"/>
      <c r="O364" s="179"/>
      <c r="P364" s="179"/>
      <c r="Q364" s="179"/>
      <c r="R364" s="182"/>
      <c r="T364" s="183"/>
      <c r="U364" s="179"/>
      <c r="V364" s="179"/>
      <c r="W364" s="179"/>
      <c r="X364" s="179"/>
      <c r="Y364" s="179"/>
      <c r="Z364" s="179"/>
      <c r="AA364" s="184"/>
      <c r="AT364" s="185" t="s">
        <v>199</v>
      </c>
      <c r="AU364" s="185" t="s">
        <v>140</v>
      </c>
      <c r="AV364" s="10" t="s">
        <v>140</v>
      </c>
      <c r="AW364" s="10" t="s">
        <v>37</v>
      </c>
      <c r="AX364" s="10" t="s">
        <v>80</v>
      </c>
      <c r="AY364" s="185" t="s">
        <v>176</v>
      </c>
    </row>
    <row r="365" spans="2:51" s="10" customFormat="1" ht="22.5" customHeight="1">
      <c r="B365" s="178"/>
      <c r="C365" s="179"/>
      <c r="D365" s="179"/>
      <c r="E365" s="180" t="s">
        <v>22</v>
      </c>
      <c r="F365" s="303" t="s">
        <v>548</v>
      </c>
      <c r="G365" s="304"/>
      <c r="H365" s="304"/>
      <c r="I365" s="304"/>
      <c r="J365" s="179"/>
      <c r="K365" s="181">
        <v>10.623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199</v>
      </c>
      <c r="AU365" s="185" t="s">
        <v>140</v>
      </c>
      <c r="AV365" s="10" t="s">
        <v>140</v>
      </c>
      <c r="AW365" s="10" t="s">
        <v>37</v>
      </c>
      <c r="AX365" s="10" t="s">
        <v>80</v>
      </c>
      <c r="AY365" s="185" t="s">
        <v>176</v>
      </c>
    </row>
    <row r="366" spans="2:51" s="10" customFormat="1" ht="22.5" customHeight="1">
      <c r="B366" s="178"/>
      <c r="C366" s="179"/>
      <c r="D366" s="179"/>
      <c r="E366" s="180" t="s">
        <v>22</v>
      </c>
      <c r="F366" s="303" t="s">
        <v>549</v>
      </c>
      <c r="G366" s="304"/>
      <c r="H366" s="304"/>
      <c r="I366" s="304"/>
      <c r="J366" s="179"/>
      <c r="K366" s="181">
        <v>26.954</v>
      </c>
      <c r="L366" s="179"/>
      <c r="M366" s="179"/>
      <c r="N366" s="179"/>
      <c r="O366" s="179"/>
      <c r="P366" s="179"/>
      <c r="Q366" s="179"/>
      <c r="R366" s="182"/>
      <c r="T366" s="183"/>
      <c r="U366" s="179"/>
      <c r="V366" s="179"/>
      <c r="W366" s="179"/>
      <c r="X366" s="179"/>
      <c r="Y366" s="179"/>
      <c r="Z366" s="179"/>
      <c r="AA366" s="184"/>
      <c r="AT366" s="185" t="s">
        <v>199</v>
      </c>
      <c r="AU366" s="185" t="s">
        <v>140</v>
      </c>
      <c r="AV366" s="10" t="s">
        <v>140</v>
      </c>
      <c r="AW366" s="10" t="s">
        <v>37</v>
      </c>
      <c r="AX366" s="10" t="s">
        <v>80</v>
      </c>
      <c r="AY366" s="185" t="s">
        <v>176</v>
      </c>
    </row>
    <row r="367" spans="2:51" s="10" customFormat="1" ht="22.5" customHeight="1">
      <c r="B367" s="178"/>
      <c r="C367" s="179"/>
      <c r="D367" s="179"/>
      <c r="E367" s="180" t="s">
        <v>22</v>
      </c>
      <c r="F367" s="303" t="s">
        <v>550</v>
      </c>
      <c r="G367" s="304"/>
      <c r="H367" s="304"/>
      <c r="I367" s="304"/>
      <c r="J367" s="179"/>
      <c r="K367" s="181">
        <v>9.053</v>
      </c>
      <c r="L367" s="179"/>
      <c r="M367" s="179"/>
      <c r="N367" s="179"/>
      <c r="O367" s="179"/>
      <c r="P367" s="179"/>
      <c r="Q367" s="179"/>
      <c r="R367" s="182"/>
      <c r="T367" s="183"/>
      <c r="U367" s="179"/>
      <c r="V367" s="179"/>
      <c r="W367" s="179"/>
      <c r="X367" s="179"/>
      <c r="Y367" s="179"/>
      <c r="Z367" s="179"/>
      <c r="AA367" s="184"/>
      <c r="AT367" s="185" t="s">
        <v>199</v>
      </c>
      <c r="AU367" s="185" t="s">
        <v>140</v>
      </c>
      <c r="AV367" s="10" t="s">
        <v>140</v>
      </c>
      <c r="AW367" s="10" t="s">
        <v>37</v>
      </c>
      <c r="AX367" s="10" t="s">
        <v>80</v>
      </c>
      <c r="AY367" s="185" t="s">
        <v>176</v>
      </c>
    </row>
    <row r="368" spans="2:51" s="11" customFormat="1" ht="22.5" customHeight="1">
      <c r="B368" s="186"/>
      <c r="C368" s="187"/>
      <c r="D368" s="187"/>
      <c r="E368" s="188" t="s">
        <v>22</v>
      </c>
      <c r="F368" s="271" t="s">
        <v>200</v>
      </c>
      <c r="G368" s="272"/>
      <c r="H368" s="272"/>
      <c r="I368" s="272"/>
      <c r="J368" s="187"/>
      <c r="K368" s="189">
        <v>131.208</v>
      </c>
      <c r="L368" s="187"/>
      <c r="M368" s="187"/>
      <c r="N368" s="187"/>
      <c r="O368" s="187"/>
      <c r="P368" s="187"/>
      <c r="Q368" s="187"/>
      <c r="R368" s="190"/>
      <c r="T368" s="191"/>
      <c r="U368" s="187"/>
      <c r="V368" s="187"/>
      <c r="W368" s="187"/>
      <c r="X368" s="187"/>
      <c r="Y368" s="187"/>
      <c r="Z368" s="187"/>
      <c r="AA368" s="192"/>
      <c r="AT368" s="193" t="s">
        <v>199</v>
      </c>
      <c r="AU368" s="193" t="s">
        <v>140</v>
      </c>
      <c r="AV368" s="11" t="s">
        <v>181</v>
      </c>
      <c r="AW368" s="11" t="s">
        <v>37</v>
      </c>
      <c r="AX368" s="11" t="s">
        <v>88</v>
      </c>
      <c r="AY368" s="193" t="s">
        <v>176</v>
      </c>
    </row>
    <row r="369" spans="2:65" s="1" customFormat="1" ht="31.5" customHeight="1">
      <c r="B369" s="38"/>
      <c r="C369" s="171" t="s">
        <v>551</v>
      </c>
      <c r="D369" s="171" t="s">
        <v>177</v>
      </c>
      <c r="E369" s="172" t="s">
        <v>552</v>
      </c>
      <c r="F369" s="265" t="s">
        <v>553</v>
      </c>
      <c r="G369" s="265"/>
      <c r="H369" s="265"/>
      <c r="I369" s="265"/>
      <c r="J369" s="173" t="s">
        <v>269</v>
      </c>
      <c r="K369" s="174">
        <v>962.909</v>
      </c>
      <c r="L369" s="266">
        <v>0</v>
      </c>
      <c r="M369" s="267"/>
      <c r="N369" s="268">
        <f>ROUND(L369*K369,2)</f>
        <v>0</v>
      </c>
      <c r="O369" s="268"/>
      <c r="P369" s="268"/>
      <c r="Q369" s="268"/>
      <c r="R369" s="40"/>
      <c r="T369" s="175" t="s">
        <v>22</v>
      </c>
      <c r="U369" s="47" t="s">
        <v>45</v>
      </c>
      <c r="V369" s="39"/>
      <c r="W369" s="176">
        <f>V369*K369</f>
        <v>0</v>
      </c>
      <c r="X369" s="176">
        <v>0.0284</v>
      </c>
      <c r="Y369" s="176">
        <f>X369*K369</f>
        <v>27.3466156</v>
      </c>
      <c r="Z369" s="176">
        <v>0</v>
      </c>
      <c r="AA369" s="177">
        <f>Z369*K369</f>
        <v>0</v>
      </c>
      <c r="AR369" s="21" t="s">
        <v>181</v>
      </c>
      <c r="AT369" s="21" t="s">
        <v>177</v>
      </c>
      <c r="AU369" s="21" t="s">
        <v>140</v>
      </c>
      <c r="AY369" s="21" t="s">
        <v>176</v>
      </c>
      <c r="BE369" s="113">
        <f>IF(U369="základní",N369,0)</f>
        <v>0</v>
      </c>
      <c r="BF369" s="113">
        <f>IF(U369="snížená",N369,0)</f>
        <v>0</v>
      </c>
      <c r="BG369" s="113">
        <f>IF(U369="zákl. přenesená",N369,0)</f>
        <v>0</v>
      </c>
      <c r="BH369" s="113">
        <f>IF(U369="sníž. přenesená",N369,0)</f>
        <v>0</v>
      </c>
      <c r="BI369" s="113">
        <f>IF(U369="nulová",N369,0)</f>
        <v>0</v>
      </c>
      <c r="BJ369" s="21" t="s">
        <v>88</v>
      </c>
      <c r="BK369" s="113">
        <f>ROUND(L369*K369,2)</f>
        <v>0</v>
      </c>
      <c r="BL369" s="21" t="s">
        <v>181</v>
      </c>
      <c r="BM369" s="21" t="s">
        <v>554</v>
      </c>
    </row>
    <row r="370" spans="2:65" s="1" customFormat="1" ht="31.5" customHeight="1">
      <c r="B370" s="38"/>
      <c r="C370" s="171" t="s">
        <v>555</v>
      </c>
      <c r="D370" s="171" t="s">
        <v>177</v>
      </c>
      <c r="E370" s="172" t="s">
        <v>556</v>
      </c>
      <c r="F370" s="265" t="s">
        <v>557</v>
      </c>
      <c r="G370" s="265"/>
      <c r="H370" s="265"/>
      <c r="I370" s="265"/>
      <c r="J370" s="173" t="s">
        <v>269</v>
      </c>
      <c r="K370" s="174">
        <v>3.6</v>
      </c>
      <c r="L370" s="266">
        <v>0</v>
      </c>
      <c r="M370" s="267"/>
      <c r="N370" s="268">
        <f>ROUND(L370*K370,2)</f>
        <v>0</v>
      </c>
      <c r="O370" s="268"/>
      <c r="P370" s="268"/>
      <c r="Q370" s="268"/>
      <c r="R370" s="40"/>
      <c r="T370" s="175" t="s">
        <v>22</v>
      </c>
      <c r="U370" s="47" t="s">
        <v>45</v>
      </c>
      <c r="V370" s="39"/>
      <c r="W370" s="176">
        <f>V370*K370</f>
        <v>0</v>
      </c>
      <c r="X370" s="176">
        <v>0.01838</v>
      </c>
      <c r="Y370" s="176">
        <f>X370*K370</f>
        <v>0.066168</v>
      </c>
      <c r="Z370" s="176">
        <v>0</v>
      </c>
      <c r="AA370" s="177">
        <f>Z370*K370</f>
        <v>0</v>
      </c>
      <c r="AR370" s="21" t="s">
        <v>181</v>
      </c>
      <c r="AT370" s="21" t="s">
        <v>177</v>
      </c>
      <c r="AU370" s="21" t="s">
        <v>140</v>
      </c>
      <c r="AY370" s="21" t="s">
        <v>176</v>
      </c>
      <c r="BE370" s="113">
        <f>IF(U370="základní",N370,0)</f>
        <v>0</v>
      </c>
      <c r="BF370" s="113">
        <f>IF(U370="snížená",N370,0)</f>
        <v>0</v>
      </c>
      <c r="BG370" s="113">
        <f>IF(U370="zákl. přenesená",N370,0)</f>
        <v>0</v>
      </c>
      <c r="BH370" s="113">
        <f>IF(U370="sníž. přenesená",N370,0)</f>
        <v>0</v>
      </c>
      <c r="BI370" s="113">
        <f>IF(U370="nulová",N370,0)</f>
        <v>0</v>
      </c>
      <c r="BJ370" s="21" t="s">
        <v>88</v>
      </c>
      <c r="BK370" s="113">
        <f>ROUND(L370*K370,2)</f>
        <v>0</v>
      </c>
      <c r="BL370" s="21" t="s">
        <v>181</v>
      </c>
      <c r="BM370" s="21" t="s">
        <v>558</v>
      </c>
    </row>
    <row r="371" spans="2:65" s="1" customFormat="1" ht="31.5" customHeight="1">
      <c r="B371" s="38"/>
      <c r="C371" s="171" t="s">
        <v>559</v>
      </c>
      <c r="D371" s="171" t="s">
        <v>177</v>
      </c>
      <c r="E371" s="172" t="s">
        <v>560</v>
      </c>
      <c r="F371" s="265" t="s">
        <v>561</v>
      </c>
      <c r="G371" s="265"/>
      <c r="H371" s="265"/>
      <c r="I371" s="265"/>
      <c r="J371" s="173" t="s">
        <v>269</v>
      </c>
      <c r="K371" s="174">
        <v>18.015</v>
      </c>
      <c r="L371" s="266">
        <v>0</v>
      </c>
      <c r="M371" s="267"/>
      <c r="N371" s="268">
        <f>ROUND(L371*K371,2)</f>
        <v>0</v>
      </c>
      <c r="O371" s="268"/>
      <c r="P371" s="268"/>
      <c r="Q371" s="268"/>
      <c r="R371" s="40"/>
      <c r="T371" s="175" t="s">
        <v>22</v>
      </c>
      <c r="U371" s="47" t="s">
        <v>45</v>
      </c>
      <c r="V371" s="39"/>
      <c r="W371" s="176">
        <f>V371*K371</f>
        <v>0</v>
      </c>
      <c r="X371" s="176">
        <v>0.00085</v>
      </c>
      <c r="Y371" s="176">
        <f>X371*K371</f>
        <v>0.01531275</v>
      </c>
      <c r="Z371" s="176">
        <v>0</v>
      </c>
      <c r="AA371" s="177">
        <f>Z371*K371</f>
        <v>0</v>
      </c>
      <c r="AR371" s="21" t="s">
        <v>181</v>
      </c>
      <c r="AT371" s="21" t="s">
        <v>177</v>
      </c>
      <c r="AU371" s="21" t="s">
        <v>140</v>
      </c>
      <c r="AY371" s="21" t="s">
        <v>176</v>
      </c>
      <c r="BE371" s="113">
        <f>IF(U371="základní",N371,0)</f>
        <v>0</v>
      </c>
      <c r="BF371" s="113">
        <f>IF(U371="snížená",N371,0)</f>
        <v>0</v>
      </c>
      <c r="BG371" s="113">
        <f>IF(U371="zákl. přenesená",N371,0)</f>
        <v>0</v>
      </c>
      <c r="BH371" s="113">
        <f>IF(U371="sníž. přenesená",N371,0)</f>
        <v>0</v>
      </c>
      <c r="BI371" s="113">
        <f>IF(U371="nulová",N371,0)</f>
        <v>0</v>
      </c>
      <c r="BJ371" s="21" t="s">
        <v>88</v>
      </c>
      <c r="BK371" s="113">
        <f>ROUND(L371*K371,2)</f>
        <v>0</v>
      </c>
      <c r="BL371" s="21" t="s">
        <v>181</v>
      </c>
      <c r="BM371" s="21" t="s">
        <v>562</v>
      </c>
    </row>
    <row r="372" spans="2:51" s="12" customFormat="1" ht="22.5" customHeight="1">
      <c r="B372" s="194"/>
      <c r="C372" s="195"/>
      <c r="D372" s="195"/>
      <c r="E372" s="196" t="s">
        <v>22</v>
      </c>
      <c r="F372" s="311" t="s">
        <v>332</v>
      </c>
      <c r="G372" s="312"/>
      <c r="H372" s="312"/>
      <c r="I372" s="312"/>
      <c r="J372" s="195"/>
      <c r="K372" s="197" t="s">
        <v>22</v>
      </c>
      <c r="L372" s="195"/>
      <c r="M372" s="195"/>
      <c r="N372" s="195"/>
      <c r="O372" s="195"/>
      <c r="P372" s="195"/>
      <c r="Q372" s="195"/>
      <c r="R372" s="198"/>
      <c r="T372" s="199"/>
      <c r="U372" s="195"/>
      <c r="V372" s="195"/>
      <c r="W372" s="195"/>
      <c r="X372" s="195"/>
      <c r="Y372" s="195"/>
      <c r="Z372" s="195"/>
      <c r="AA372" s="200"/>
      <c r="AT372" s="201" t="s">
        <v>199</v>
      </c>
      <c r="AU372" s="201" t="s">
        <v>140</v>
      </c>
      <c r="AV372" s="12" t="s">
        <v>88</v>
      </c>
      <c r="AW372" s="12" t="s">
        <v>37</v>
      </c>
      <c r="AX372" s="12" t="s">
        <v>80</v>
      </c>
      <c r="AY372" s="201" t="s">
        <v>176</v>
      </c>
    </row>
    <row r="373" spans="2:51" s="10" customFormat="1" ht="22.5" customHeight="1">
      <c r="B373" s="178"/>
      <c r="C373" s="179"/>
      <c r="D373" s="179"/>
      <c r="E373" s="180" t="s">
        <v>22</v>
      </c>
      <c r="F373" s="303" t="s">
        <v>563</v>
      </c>
      <c r="G373" s="304"/>
      <c r="H373" s="304"/>
      <c r="I373" s="304"/>
      <c r="J373" s="179"/>
      <c r="K373" s="181">
        <v>3.076</v>
      </c>
      <c r="L373" s="179"/>
      <c r="M373" s="179"/>
      <c r="N373" s="179"/>
      <c r="O373" s="179"/>
      <c r="P373" s="179"/>
      <c r="Q373" s="179"/>
      <c r="R373" s="182"/>
      <c r="T373" s="183"/>
      <c r="U373" s="179"/>
      <c r="V373" s="179"/>
      <c r="W373" s="179"/>
      <c r="X373" s="179"/>
      <c r="Y373" s="179"/>
      <c r="Z373" s="179"/>
      <c r="AA373" s="184"/>
      <c r="AT373" s="185" t="s">
        <v>199</v>
      </c>
      <c r="AU373" s="185" t="s">
        <v>140</v>
      </c>
      <c r="AV373" s="10" t="s">
        <v>140</v>
      </c>
      <c r="AW373" s="10" t="s">
        <v>37</v>
      </c>
      <c r="AX373" s="10" t="s">
        <v>80</v>
      </c>
      <c r="AY373" s="185" t="s">
        <v>176</v>
      </c>
    </row>
    <row r="374" spans="2:51" s="10" customFormat="1" ht="22.5" customHeight="1">
      <c r="B374" s="178"/>
      <c r="C374" s="179"/>
      <c r="D374" s="179"/>
      <c r="E374" s="180" t="s">
        <v>22</v>
      </c>
      <c r="F374" s="303" t="s">
        <v>564</v>
      </c>
      <c r="G374" s="304"/>
      <c r="H374" s="304"/>
      <c r="I374" s="304"/>
      <c r="J374" s="179"/>
      <c r="K374" s="181">
        <v>3.616</v>
      </c>
      <c r="L374" s="179"/>
      <c r="M374" s="179"/>
      <c r="N374" s="179"/>
      <c r="O374" s="179"/>
      <c r="P374" s="179"/>
      <c r="Q374" s="179"/>
      <c r="R374" s="182"/>
      <c r="T374" s="183"/>
      <c r="U374" s="179"/>
      <c r="V374" s="179"/>
      <c r="W374" s="179"/>
      <c r="X374" s="179"/>
      <c r="Y374" s="179"/>
      <c r="Z374" s="179"/>
      <c r="AA374" s="184"/>
      <c r="AT374" s="185" t="s">
        <v>199</v>
      </c>
      <c r="AU374" s="185" t="s">
        <v>140</v>
      </c>
      <c r="AV374" s="10" t="s">
        <v>140</v>
      </c>
      <c r="AW374" s="10" t="s">
        <v>37</v>
      </c>
      <c r="AX374" s="10" t="s">
        <v>80</v>
      </c>
      <c r="AY374" s="185" t="s">
        <v>176</v>
      </c>
    </row>
    <row r="375" spans="2:51" s="10" customFormat="1" ht="22.5" customHeight="1">
      <c r="B375" s="178"/>
      <c r="C375" s="179"/>
      <c r="D375" s="179"/>
      <c r="E375" s="180" t="s">
        <v>22</v>
      </c>
      <c r="F375" s="303" t="s">
        <v>565</v>
      </c>
      <c r="G375" s="304"/>
      <c r="H375" s="304"/>
      <c r="I375" s="304"/>
      <c r="J375" s="179"/>
      <c r="K375" s="181">
        <v>3.659</v>
      </c>
      <c r="L375" s="179"/>
      <c r="M375" s="179"/>
      <c r="N375" s="179"/>
      <c r="O375" s="179"/>
      <c r="P375" s="179"/>
      <c r="Q375" s="179"/>
      <c r="R375" s="182"/>
      <c r="T375" s="183"/>
      <c r="U375" s="179"/>
      <c r="V375" s="179"/>
      <c r="W375" s="179"/>
      <c r="X375" s="179"/>
      <c r="Y375" s="179"/>
      <c r="Z375" s="179"/>
      <c r="AA375" s="184"/>
      <c r="AT375" s="185" t="s">
        <v>199</v>
      </c>
      <c r="AU375" s="185" t="s">
        <v>140</v>
      </c>
      <c r="AV375" s="10" t="s">
        <v>140</v>
      </c>
      <c r="AW375" s="10" t="s">
        <v>37</v>
      </c>
      <c r="AX375" s="10" t="s">
        <v>80</v>
      </c>
      <c r="AY375" s="185" t="s">
        <v>176</v>
      </c>
    </row>
    <row r="376" spans="2:51" s="12" customFormat="1" ht="22.5" customHeight="1">
      <c r="B376" s="194"/>
      <c r="C376" s="195"/>
      <c r="D376" s="195"/>
      <c r="E376" s="196" t="s">
        <v>22</v>
      </c>
      <c r="F376" s="305" t="s">
        <v>336</v>
      </c>
      <c r="G376" s="306"/>
      <c r="H376" s="306"/>
      <c r="I376" s="306"/>
      <c r="J376" s="195"/>
      <c r="K376" s="197" t="s">
        <v>22</v>
      </c>
      <c r="L376" s="195"/>
      <c r="M376" s="195"/>
      <c r="N376" s="195"/>
      <c r="O376" s="195"/>
      <c r="P376" s="195"/>
      <c r="Q376" s="195"/>
      <c r="R376" s="198"/>
      <c r="T376" s="199"/>
      <c r="U376" s="195"/>
      <c r="V376" s="195"/>
      <c r="W376" s="195"/>
      <c r="X376" s="195"/>
      <c r="Y376" s="195"/>
      <c r="Z376" s="195"/>
      <c r="AA376" s="200"/>
      <c r="AT376" s="201" t="s">
        <v>199</v>
      </c>
      <c r="AU376" s="201" t="s">
        <v>140</v>
      </c>
      <c r="AV376" s="12" t="s">
        <v>88</v>
      </c>
      <c r="AW376" s="12" t="s">
        <v>37</v>
      </c>
      <c r="AX376" s="12" t="s">
        <v>80</v>
      </c>
      <c r="AY376" s="201" t="s">
        <v>176</v>
      </c>
    </row>
    <row r="377" spans="2:51" s="10" customFormat="1" ht="31.5" customHeight="1">
      <c r="B377" s="178"/>
      <c r="C377" s="179"/>
      <c r="D377" s="179"/>
      <c r="E377" s="180" t="s">
        <v>22</v>
      </c>
      <c r="F377" s="303" t="s">
        <v>566</v>
      </c>
      <c r="G377" s="304"/>
      <c r="H377" s="304"/>
      <c r="I377" s="304"/>
      <c r="J377" s="179"/>
      <c r="K377" s="181">
        <v>1.125</v>
      </c>
      <c r="L377" s="179"/>
      <c r="M377" s="179"/>
      <c r="N377" s="179"/>
      <c r="O377" s="179"/>
      <c r="P377" s="179"/>
      <c r="Q377" s="179"/>
      <c r="R377" s="182"/>
      <c r="T377" s="183"/>
      <c r="U377" s="179"/>
      <c r="V377" s="179"/>
      <c r="W377" s="179"/>
      <c r="X377" s="179"/>
      <c r="Y377" s="179"/>
      <c r="Z377" s="179"/>
      <c r="AA377" s="184"/>
      <c r="AT377" s="185" t="s">
        <v>199</v>
      </c>
      <c r="AU377" s="185" t="s">
        <v>140</v>
      </c>
      <c r="AV377" s="10" t="s">
        <v>140</v>
      </c>
      <c r="AW377" s="10" t="s">
        <v>37</v>
      </c>
      <c r="AX377" s="10" t="s">
        <v>80</v>
      </c>
      <c r="AY377" s="185" t="s">
        <v>176</v>
      </c>
    </row>
    <row r="378" spans="2:51" s="10" customFormat="1" ht="22.5" customHeight="1">
      <c r="B378" s="178"/>
      <c r="C378" s="179"/>
      <c r="D378" s="179"/>
      <c r="E378" s="180" t="s">
        <v>22</v>
      </c>
      <c r="F378" s="303" t="s">
        <v>567</v>
      </c>
      <c r="G378" s="304"/>
      <c r="H378" s="304"/>
      <c r="I378" s="304"/>
      <c r="J378" s="179"/>
      <c r="K378" s="181">
        <v>1.125</v>
      </c>
      <c r="L378" s="179"/>
      <c r="M378" s="179"/>
      <c r="N378" s="179"/>
      <c r="O378" s="179"/>
      <c r="P378" s="179"/>
      <c r="Q378" s="179"/>
      <c r="R378" s="182"/>
      <c r="T378" s="183"/>
      <c r="U378" s="179"/>
      <c r="V378" s="179"/>
      <c r="W378" s="179"/>
      <c r="X378" s="179"/>
      <c r="Y378" s="179"/>
      <c r="Z378" s="179"/>
      <c r="AA378" s="184"/>
      <c r="AT378" s="185" t="s">
        <v>199</v>
      </c>
      <c r="AU378" s="185" t="s">
        <v>140</v>
      </c>
      <c r="AV378" s="10" t="s">
        <v>140</v>
      </c>
      <c r="AW378" s="10" t="s">
        <v>37</v>
      </c>
      <c r="AX378" s="10" t="s">
        <v>80</v>
      </c>
      <c r="AY378" s="185" t="s">
        <v>176</v>
      </c>
    </row>
    <row r="379" spans="2:51" s="10" customFormat="1" ht="22.5" customHeight="1">
      <c r="B379" s="178"/>
      <c r="C379" s="179"/>
      <c r="D379" s="179"/>
      <c r="E379" s="180" t="s">
        <v>22</v>
      </c>
      <c r="F379" s="303" t="s">
        <v>568</v>
      </c>
      <c r="G379" s="304"/>
      <c r="H379" s="304"/>
      <c r="I379" s="304"/>
      <c r="J379" s="179"/>
      <c r="K379" s="181">
        <v>1.068</v>
      </c>
      <c r="L379" s="179"/>
      <c r="M379" s="179"/>
      <c r="N379" s="179"/>
      <c r="O379" s="179"/>
      <c r="P379" s="179"/>
      <c r="Q379" s="179"/>
      <c r="R379" s="182"/>
      <c r="T379" s="183"/>
      <c r="U379" s="179"/>
      <c r="V379" s="179"/>
      <c r="W379" s="179"/>
      <c r="X379" s="179"/>
      <c r="Y379" s="179"/>
      <c r="Z379" s="179"/>
      <c r="AA379" s="184"/>
      <c r="AT379" s="185" t="s">
        <v>199</v>
      </c>
      <c r="AU379" s="185" t="s">
        <v>140</v>
      </c>
      <c r="AV379" s="10" t="s">
        <v>140</v>
      </c>
      <c r="AW379" s="10" t="s">
        <v>37</v>
      </c>
      <c r="AX379" s="10" t="s">
        <v>80</v>
      </c>
      <c r="AY379" s="185" t="s">
        <v>176</v>
      </c>
    </row>
    <row r="380" spans="2:51" s="10" customFormat="1" ht="22.5" customHeight="1">
      <c r="B380" s="178"/>
      <c r="C380" s="179"/>
      <c r="D380" s="179"/>
      <c r="E380" s="180" t="s">
        <v>22</v>
      </c>
      <c r="F380" s="303" t="s">
        <v>569</v>
      </c>
      <c r="G380" s="304"/>
      <c r="H380" s="304"/>
      <c r="I380" s="304"/>
      <c r="J380" s="179"/>
      <c r="K380" s="181">
        <v>0.93</v>
      </c>
      <c r="L380" s="179"/>
      <c r="M380" s="179"/>
      <c r="N380" s="179"/>
      <c r="O380" s="179"/>
      <c r="P380" s="179"/>
      <c r="Q380" s="179"/>
      <c r="R380" s="182"/>
      <c r="T380" s="183"/>
      <c r="U380" s="179"/>
      <c r="V380" s="179"/>
      <c r="W380" s="179"/>
      <c r="X380" s="179"/>
      <c r="Y380" s="179"/>
      <c r="Z380" s="179"/>
      <c r="AA380" s="184"/>
      <c r="AT380" s="185" t="s">
        <v>199</v>
      </c>
      <c r="AU380" s="185" t="s">
        <v>140</v>
      </c>
      <c r="AV380" s="10" t="s">
        <v>140</v>
      </c>
      <c r="AW380" s="10" t="s">
        <v>37</v>
      </c>
      <c r="AX380" s="10" t="s">
        <v>80</v>
      </c>
      <c r="AY380" s="185" t="s">
        <v>176</v>
      </c>
    </row>
    <row r="381" spans="2:51" s="10" customFormat="1" ht="22.5" customHeight="1">
      <c r="B381" s="178"/>
      <c r="C381" s="179"/>
      <c r="D381" s="179"/>
      <c r="E381" s="180" t="s">
        <v>22</v>
      </c>
      <c r="F381" s="303" t="s">
        <v>570</v>
      </c>
      <c r="G381" s="304"/>
      <c r="H381" s="304"/>
      <c r="I381" s="304"/>
      <c r="J381" s="179"/>
      <c r="K381" s="181">
        <v>1.275</v>
      </c>
      <c r="L381" s="179"/>
      <c r="M381" s="179"/>
      <c r="N381" s="179"/>
      <c r="O381" s="179"/>
      <c r="P381" s="179"/>
      <c r="Q381" s="179"/>
      <c r="R381" s="182"/>
      <c r="T381" s="183"/>
      <c r="U381" s="179"/>
      <c r="V381" s="179"/>
      <c r="W381" s="179"/>
      <c r="X381" s="179"/>
      <c r="Y381" s="179"/>
      <c r="Z381" s="179"/>
      <c r="AA381" s="184"/>
      <c r="AT381" s="185" t="s">
        <v>199</v>
      </c>
      <c r="AU381" s="185" t="s">
        <v>140</v>
      </c>
      <c r="AV381" s="10" t="s">
        <v>140</v>
      </c>
      <c r="AW381" s="10" t="s">
        <v>37</v>
      </c>
      <c r="AX381" s="10" t="s">
        <v>80</v>
      </c>
      <c r="AY381" s="185" t="s">
        <v>176</v>
      </c>
    </row>
    <row r="382" spans="2:51" s="12" customFormat="1" ht="22.5" customHeight="1">
      <c r="B382" s="194"/>
      <c r="C382" s="195"/>
      <c r="D382" s="195"/>
      <c r="E382" s="196" t="s">
        <v>22</v>
      </c>
      <c r="F382" s="305" t="s">
        <v>342</v>
      </c>
      <c r="G382" s="306"/>
      <c r="H382" s="306"/>
      <c r="I382" s="306"/>
      <c r="J382" s="195"/>
      <c r="K382" s="197" t="s">
        <v>22</v>
      </c>
      <c r="L382" s="195"/>
      <c r="M382" s="195"/>
      <c r="N382" s="195"/>
      <c r="O382" s="195"/>
      <c r="P382" s="195"/>
      <c r="Q382" s="195"/>
      <c r="R382" s="198"/>
      <c r="T382" s="199"/>
      <c r="U382" s="195"/>
      <c r="V382" s="195"/>
      <c r="W382" s="195"/>
      <c r="X382" s="195"/>
      <c r="Y382" s="195"/>
      <c r="Z382" s="195"/>
      <c r="AA382" s="200"/>
      <c r="AT382" s="201" t="s">
        <v>199</v>
      </c>
      <c r="AU382" s="201" t="s">
        <v>140</v>
      </c>
      <c r="AV382" s="12" t="s">
        <v>88</v>
      </c>
      <c r="AW382" s="12" t="s">
        <v>37</v>
      </c>
      <c r="AX382" s="12" t="s">
        <v>80</v>
      </c>
      <c r="AY382" s="201" t="s">
        <v>176</v>
      </c>
    </row>
    <row r="383" spans="2:51" s="10" customFormat="1" ht="22.5" customHeight="1">
      <c r="B383" s="178"/>
      <c r="C383" s="179"/>
      <c r="D383" s="179"/>
      <c r="E383" s="180" t="s">
        <v>22</v>
      </c>
      <c r="F383" s="303" t="s">
        <v>571</v>
      </c>
      <c r="G383" s="304"/>
      <c r="H383" s="304"/>
      <c r="I383" s="304"/>
      <c r="J383" s="179"/>
      <c r="K383" s="181">
        <v>0.673</v>
      </c>
      <c r="L383" s="179"/>
      <c r="M383" s="179"/>
      <c r="N383" s="179"/>
      <c r="O383" s="179"/>
      <c r="P383" s="179"/>
      <c r="Q383" s="179"/>
      <c r="R383" s="182"/>
      <c r="T383" s="183"/>
      <c r="U383" s="179"/>
      <c r="V383" s="179"/>
      <c r="W383" s="179"/>
      <c r="X383" s="179"/>
      <c r="Y383" s="179"/>
      <c r="Z383" s="179"/>
      <c r="AA383" s="184"/>
      <c r="AT383" s="185" t="s">
        <v>199</v>
      </c>
      <c r="AU383" s="185" t="s">
        <v>140</v>
      </c>
      <c r="AV383" s="10" t="s">
        <v>140</v>
      </c>
      <c r="AW383" s="10" t="s">
        <v>37</v>
      </c>
      <c r="AX383" s="10" t="s">
        <v>80</v>
      </c>
      <c r="AY383" s="185" t="s">
        <v>176</v>
      </c>
    </row>
    <row r="384" spans="2:51" s="10" customFormat="1" ht="22.5" customHeight="1">
      <c r="B384" s="178"/>
      <c r="C384" s="179"/>
      <c r="D384" s="179"/>
      <c r="E384" s="180" t="s">
        <v>22</v>
      </c>
      <c r="F384" s="303" t="s">
        <v>572</v>
      </c>
      <c r="G384" s="304"/>
      <c r="H384" s="304"/>
      <c r="I384" s="304"/>
      <c r="J384" s="179"/>
      <c r="K384" s="181">
        <v>1.468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199</v>
      </c>
      <c r="AU384" s="185" t="s">
        <v>140</v>
      </c>
      <c r="AV384" s="10" t="s">
        <v>140</v>
      </c>
      <c r="AW384" s="10" t="s">
        <v>37</v>
      </c>
      <c r="AX384" s="10" t="s">
        <v>80</v>
      </c>
      <c r="AY384" s="185" t="s">
        <v>176</v>
      </c>
    </row>
    <row r="385" spans="2:51" s="11" customFormat="1" ht="22.5" customHeight="1">
      <c r="B385" s="186"/>
      <c r="C385" s="187"/>
      <c r="D385" s="187"/>
      <c r="E385" s="188" t="s">
        <v>22</v>
      </c>
      <c r="F385" s="271" t="s">
        <v>200</v>
      </c>
      <c r="G385" s="272"/>
      <c r="H385" s="272"/>
      <c r="I385" s="272"/>
      <c r="J385" s="187"/>
      <c r="K385" s="189">
        <v>18.015</v>
      </c>
      <c r="L385" s="187"/>
      <c r="M385" s="187"/>
      <c r="N385" s="187"/>
      <c r="O385" s="187"/>
      <c r="P385" s="187"/>
      <c r="Q385" s="187"/>
      <c r="R385" s="190"/>
      <c r="T385" s="191"/>
      <c r="U385" s="187"/>
      <c r="V385" s="187"/>
      <c r="W385" s="187"/>
      <c r="X385" s="187"/>
      <c r="Y385" s="187"/>
      <c r="Z385" s="187"/>
      <c r="AA385" s="192"/>
      <c r="AT385" s="193" t="s">
        <v>199</v>
      </c>
      <c r="AU385" s="193" t="s">
        <v>140</v>
      </c>
      <c r="AV385" s="11" t="s">
        <v>181</v>
      </c>
      <c r="AW385" s="11" t="s">
        <v>37</v>
      </c>
      <c r="AX385" s="11" t="s">
        <v>88</v>
      </c>
      <c r="AY385" s="193" t="s">
        <v>176</v>
      </c>
    </row>
    <row r="386" spans="2:65" s="1" customFormat="1" ht="31.5" customHeight="1">
      <c r="B386" s="38"/>
      <c r="C386" s="171" t="s">
        <v>573</v>
      </c>
      <c r="D386" s="171" t="s">
        <v>177</v>
      </c>
      <c r="E386" s="172" t="s">
        <v>574</v>
      </c>
      <c r="F386" s="265" t="s">
        <v>575</v>
      </c>
      <c r="G386" s="265"/>
      <c r="H386" s="265"/>
      <c r="I386" s="265"/>
      <c r="J386" s="173" t="s">
        <v>315</v>
      </c>
      <c r="K386" s="174">
        <v>76.26</v>
      </c>
      <c r="L386" s="266">
        <v>0</v>
      </c>
      <c r="M386" s="267"/>
      <c r="N386" s="268">
        <f>ROUND(L386*K386,2)</f>
        <v>0</v>
      </c>
      <c r="O386" s="268"/>
      <c r="P386" s="268"/>
      <c r="Q386" s="268"/>
      <c r="R386" s="40"/>
      <c r="T386" s="175" t="s">
        <v>22</v>
      </c>
      <c r="U386" s="47" t="s">
        <v>45</v>
      </c>
      <c r="V386" s="39"/>
      <c r="W386" s="176">
        <f>V386*K386</f>
        <v>0</v>
      </c>
      <c r="X386" s="176">
        <v>0.0017</v>
      </c>
      <c r="Y386" s="176">
        <f>X386*K386</f>
        <v>0.129642</v>
      </c>
      <c r="Z386" s="176">
        <v>0</v>
      </c>
      <c r="AA386" s="177">
        <f>Z386*K386</f>
        <v>0</v>
      </c>
      <c r="AR386" s="21" t="s">
        <v>181</v>
      </c>
      <c r="AT386" s="21" t="s">
        <v>177</v>
      </c>
      <c r="AU386" s="21" t="s">
        <v>140</v>
      </c>
      <c r="AY386" s="21" t="s">
        <v>176</v>
      </c>
      <c r="BE386" s="113">
        <f>IF(U386="základní",N386,0)</f>
        <v>0</v>
      </c>
      <c r="BF386" s="113">
        <f>IF(U386="snížená",N386,0)</f>
        <v>0</v>
      </c>
      <c r="BG386" s="113">
        <f>IF(U386="zákl. přenesená",N386,0)</f>
        <v>0</v>
      </c>
      <c r="BH386" s="113">
        <f>IF(U386="sníž. přenesená",N386,0)</f>
        <v>0</v>
      </c>
      <c r="BI386" s="113">
        <f>IF(U386="nulová",N386,0)</f>
        <v>0</v>
      </c>
      <c r="BJ386" s="21" t="s">
        <v>88</v>
      </c>
      <c r="BK386" s="113">
        <f>ROUND(L386*K386,2)</f>
        <v>0</v>
      </c>
      <c r="BL386" s="21" t="s">
        <v>181</v>
      </c>
      <c r="BM386" s="21" t="s">
        <v>576</v>
      </c>
    </row>
    <row r="387" spans="2:51" s="12" customFormat="1" ht="22.5" customHeight="1">
      <c r="B387" s="194"/>
      <c r="C387" s="195"/>
      <c r="D387" s="195"/>
      <c r="E387" s="196" t="s">
        <v>22</v>
      </c>
      <c r="F387" s="311" t="s">
        <v>322</v>
      </c>
      <c r="G387" s="312"/>
      <c r="H387" s="312"/>
      <c r="I387" s="312"/>
      <c r="J387" s="195"/>
      <c r="K387" s="197" t="s">
        <v>22</v>
      </c>
      <c r="L387" s="195"/>
      <c r="M387" s="195"/>
      <c r="N387" s="195"/>
      <c r="O387" s="195"/>
      <c r="P387" s="195"/>
      <c r="Q387" s="195"/>
      <c r="R387" s="198"/>
      <c r="T387" s="199"/>
      <c r="U387" s="195"/>
      <c r="V387" s="195"/>
      <c r="W387" s="195"/>
      <c r="X387" s="195"/>
      <c r="Y387" s="195"/>
      <c r="Z387" s="195"/>
      <c r="AA387" s="200"/>
      <c r="AT387" s="201" t="s">
        <v>199</v>
      </c>
      <c r="AU387" s="201" t="s">
        <v>140</v>
      </c>
      <c r="AV387" s="12" t="s">
        <v>88</v>
      </c>
      <c r="AW387" s="12" t="s">
        <v>37</v>
      </c>
      <c r="AX387" s="12" t="s">
        <v>80</v>
      </c>
      <c r="AY387" s="201" t="s">
        <v>176</v>
      </c>
    </row>
    <row r="388" spans="2:51" s="10" customFormat="1" ht="31.5" customHeight="1">
      <c r="B388" s="178"/>
      <c r="C388" s="179"/>
      <c r="D388" s="179"/>
      <c r="E388" s="180" t="s">
        <v>22</v>
      </c>
      <c r="F388" s="303" t="s">
        <v>577</v>
      </c>
      <c r="G388" s="304"/>
      <c r="H388" s="304"/>
      <c r="I388" s="304"/>
      <c r="J388" s="179"/>
      <c r="K388" s="181">
        <v>33.7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199</v>
      </c>
      <c r="AU388" s="185" t="s">
        <v>140</v>
      </c>
      <c r="AV388" s="10" t="s">
        <v>140</v>
      </c>
      <c r="AW388" s="10" t="s">
        <v>37</v>
      </c>
      <c r="AX388" s="10" t="s">
        <v>80</v>
      </c>
      <c r="AY388" s="185" t="s">
        <v>176</v>
      </c>
    </row>
    <row r="389" spans="2:51" s="10" customFormat="1" ht="22.5" customHeight="1">
      <c r="B389" s="178"/>
      <c r="C389" s="179"/>
      <c r="D389" s="179"/>
      <c r="E389" s="180" t="s">
        <v>22</v>
      </c>
      <c r="F389" s="303" t="s">
        <v>578</v>
      </c>
      <c r="G389" s="304"/>
      <c r="H389" s="304"/>
      <c r="I389" s="304"/>
      <c r="J389" s="179"/>
      <c r="K389" s="181">
        <v>7.6</v>
      </c>
      <c r="L389" s="179"/>
      <c r="M389" s="179"/>
      <c r="N389" s="179"/>
      <c r="O389" s="179"/>
      <c r="P389" s="179"/>
      <c r="Q389" s="179"/>
      <c r="R389" s="182"/>
      <c r="T389" s="183"/>
      <c r="U389" s="179"/>
      <c r="V389" s="179"/>
      <c r="W389" s="179"/>
      <c r="X389" s="179"/>
      <c r="Y389" s="179"/>
      <c r="Z389" s="179"/>
      <c r="AA389" s="184"/>
      <c r="AT389" s="185" t="s">
        <v>199</v>
      </c>
      <c r="AU389" s="185" t="s">
        <v>140</v>
      </c>
      <c r="AV389" s="10" t="s">
        <v>140</v>
      </c>
      <c r="AW389" s="10" t="s">
        <v>37</v>
      </c>
      <c r="AX389" s="10" t="s">
        <v>80</v>
      </c>
      <c r="AY389" s="185" t="s">
        <v>176</v>
      </c>
    </row>
    <row r="390" spans="2:51" s="12" customFormat="1" ht="22.5" customHeight="1">
      <c r="B390" s="194"/>
      <c r="C390" s="195"/>
      <c r="D390" s="195"/>
      <c r="E390" s="196" t="s">
        <v>22</v>
      </c>
      <c r="F390" s="305" t="s">
        <v>326</v>
      </c>
      <c r="G390" s="306"/>
      <c r="H390" s="306"/>
      <c r="I390" s="306"/>
      <c r="J390" s="195"/>
      <c r="K390" s="197" t="s">
        <v>22</v>
      </c>
      <c r="L390" s="195"/>
      <c r="M390" s="195"/>
      <c r="N390" s="195"/>
      <c r="O390" s="195"/>
      <c r="P390" s="195"/>
      <c r="Q390" s="195"/>
      <c r="R390" s="198"/>
      <c r="T390" s="199"/>
      <c r="U390" s="195"/>
      <c r="V390" s="195"/>
      <c r="W390" s="195"/>
      <c r="X390" s="195"/>
      <c r="Y390" s="195"/>
      <c r="Z390" s="195"/>
      <c r="AA390" s="200"/>
      <c r="AT390" s="201" t="s">
        <v>199</v>
      </c>
      <c r="AU390" s="201" t="s">
        <v>140</v>
      </c>
      <c r="AV390" s="12" t="s">
        <v>88</v>
      </c>
      <c r="AW390" s="12" t="s">
        <v>37</v>
      </c>
      <c r="AX390" s="12" t="s">
        <v>80</v>
      </c>
      <c r="AY390" s="201" t="s">
        <v>176</v>
      </c>
    </row>
    <row r="391" spans="2:51" s="10" customFormat="1" ht="31.5" customHeight="1">
      <c r="B391" s="178"/>
      <c r="C391" s="179"/>
      <c r="D391" s="179"/>
      <c r="E391" s="180" t="s">
        <v>22</v>
      </c>
      <c r="F391" s="303" t="s">
        <v>579</v>
      </c>
      <c r="G391" s="304"/>
      <c r="H391" s="304"/>
      <c r="I391" s="304"/>
      <c r="J391" s="179"/>
      <c r="K391" s="181">
        <v>34.96</v>
      </c>
      <c r="L391" s="179"/>
      <c r="M391" s="179"/>
      <c r="N391" s="179"/>
      <c r="O391" s="179"/>
      <c r="P391" s="179"/>
      <c r="Q391" s="179"/>
      <c r="R391" s="182"/>
      <c r="T391" s="183"/>
      <c r="U391" s="179"/>
      <c r="V391" s="179"/>
      <c r="W391" s="179"/>
      <c r="X391" s="179"/>
      <c r="Y391" s="179"/>
      <c r="Z391" s="179"/>
      <c r="AA391" s="184"/>
      <c r="AT391" s="185" t="s">
        <v>199</v>
      </c>
      <c r="AU391" s="185" t="s">
        <v>140</v>
      </c>
      <c r="AV391" s="10" t="s">
        <v>140</v>
      </c>
      <c r="AW391" s="10" t="s">
        <v>37</v>
      </c>
      <c r="AX391" s="10" t="s">
        <v>80</v>
      </c>
      <c r="AY391" s="185" t="s">
        <v>176</v>
      </c>
    </row>
    <row r="392" spans="2:51" s="11" customFormat="1" ht="22.5" customHeight="1">
      <c r="B392" s="186"/>
      <c r="C392" s="187"/>
      <c r="D392" s="187"/>
      <c r="E392" s="188" t="s">
        <v>22</v>
      </c>
      <c r="F392" s="271" t="s">
        <v>200</v>
      </c>
      <c r="G392" s="272"/>
      <c r="H392" s="272"/>
      <c r="I392" s="272"/>
      <c r="J392" s="187"/>
      <c r="K392" s="189">
        <v>76.26</v>
      </c>
      <c r="L392" s="187"/>
      <c r="M392" s="187"/>
      <c r="N392" s="187"/>
      <c r="O392" s="187"/>
      <c r="P392" s="187"/>
      <c r="Q392" s="187"/>
      <c r="R392" s="190"/>
      <c r="T392" s="191"/>
      <c r="U392" s="187"/>
      <c r="V392" s="187"/>
      <c r="W392" s="187"/>
      <c r="X392" s="187"/>
      <c r="Y392" s="187"/>
      <c r="Z392" s="187"/>
      <c r="AA392" s="192"/>
      <c r="AT392" s="193" t="s">
        <v>199</v>
      </c>
      <c r="AU392" s="193" t="s">
        <v>140</v>
      </c>
      <c r="AV392" s="11" t="s">
        <v>181</v>
      </c>
      <c r="AW392" s="11" t="s">
        <v>37</v>
      </c>
      <c r="AX392" s="11" t="s">
        <v>88</v>
      </c>
      <c r="AY392" s="193" t="s">
        <v>176</v>
      </c>
    </row>
    <row r="393" spans="2:65" s="1" customFormat="1" ht="31.5" customHeight="1">
      <c r="B393" s="38"/>
      <c r="C393" s="202" t="s">
        <v>580</v>
      </c>
      <c r="D393" s="202" t="s">
        <v>352</v>
      </c>
      <c r="E393" s="203" t="s">
        <v>581</v>
      </c>
      <c r="F393" s="307" t="s">
        <v>582</v>
      </c>
      <c r="G393" s="307"/>
      <c r="H393" s="307"/>
      <c r="I393" s="307"/>
      <c r="J393" s="204" t="s">
        <v>269</v>
      </c>
      <c r="K393" s="205">
        <v>19.065</v>
      </c>
      <c r="L393" s="308">
        <v>0</v>
      </c>
      <c r="M393" s="309"/>
      <c r="N393" s="310">
        <f>ROUND(L393*K393,2)</f>
        <v>0</v>
      </c>
      <c r="O393" s="268"/>
      <c r="P393" s="268"/>
      <c r="Q393" s="268"/>
      <c r="R393" s="40"/>
      <c r="T393" s="175" t="s">
        <v>22</v>
      </c>
      <c r="U393" s="47" t="s">
        <v>45</v>
      </c>
      <c r="V393" s="39"/>
      <c r="W393" s="176">
        <f>V393*K393</f>
        <v>0</v>
      </c>
      <c r="X393" s="176">
        <v>0.0064</v>
      </c>
      <c r="Y393" s="176">
        <f>X393*K393</f>
        <v>0.12201600000000001</v>
      </c>
      <c r="Z393" s="176">
        <v>0</v>
      </c>
      <c r="AA393" s="177">
        <f>Z393*K393</f>
        <v>0</v>
      </c>
      <c r="AR393" s="21" t="s">
        <v>209</v>
      </c>
      <c r="AT393" s="21" t="s">
        <v>352</v>
      </c>
      <c r="AU393" s="21" t="s">
        <v>140</v>
      </c>
      <c r="AY393" s="21" t="s">
        <v>176</v>
      </c>
      <c r="BE393" s="113">
        <f>IF(U393="základní",N393,0)</f>
        <v>0</v>
      </c>
      <c r="BF393" s="113">
        <f>IF(U393="snížená",N393,0)</f>
        <v>0</v>
      </c>
      <c r="BG393" s="113">
        <f>IF(U393="zákl. přenesená",N393,0)</f>
        <v>0</v>
      </c>
      <c r="BH393" s="113">
        <f>IF(U393="sníž. přenesená",N393,0)</f>
        <v>0</v>
      </c>
      <c r="BI393" s="113">
        <f>IF(U393="nulová",N393,0)</f>
        <v>0</v>
      </c>
      <c r="BJ393" s="21" t="s">
        <v>88</v>
      </c>
      <c r="BK393" s="113">
        <f>ROUND(L393*K393,2)</f>
        <v>0</v>
      </c>
      <c r="BL393" s="21" t="s">
        <v>181</v>
      </c>
      <c r="BM393" s="21" t="s">
        <v>583</v>
      </c>
    </row>
    <row r="394" spans="2:65" s="1" customFormat="1" ht="44.25" customHeight="1">
      <c r="B394" s="38"/>
      <c r="C394" s="171" t="s">
        <v>584</v>
      </c>
      <c r="D394" s="171" t="s">
        <v>177</v>
      </c>
      <c r="E394" s="172" t="s">
        <v>585</v>
      </c>
      <c r="F394" s="265" t="s">
        <v>586</v>
      </c>
      <c r="G394" s="265"/>
      <c r="H394" s="265"/>
      <c r="I394" s="265"/>
      <c r="J394" s="173" t="s">
        <v>269</v>
      </c>
      <c r="K394" s="174">
        <v>213.027</v>
      </c>
      <c r="L394" s="266">
        <v>0</v>
      </c>
      <c r="M394" s="267"/>
      <c r="N394" s="268">
        <f>ROUND(L394*K394,2)</f>
        <v>0</v>
      </c>
      <c r="O394" s="268"/>
      <c r="P394" s="268"/>
      <c r="Q394" s="268"/>
      <c r="R394" s="40"/>
      <c r="T394" s="175" t="s">
        <v>22</v>
      </c>
      <c r="U394" s="47" t="s">
        <v>45</v>
      </c>
      <c r="V394" s="39"/>
      <c r="W394" s="176">
        <f>V394*K394</f>
        <v>0</v>
      </c>
      <c r="X394" s="176">
        <v>0.00938</v>
      </c>
      <c r="Y394" s="176">
        <f>X394*K394</f>
        <v>1.9981932599999999</v>
      </c>
      <c r="Z394" s="176">
        <v>0</v>
      </c>
      <c r="AA394" s="177">
        <f>Z394*K394</f>
        <v>0</v>
      </c>
      <c r="AR394" s="21" t="s">
        <v>181</v>
      </c>
      <c r="AT394" s="21" t="s">
        <v>177</v>
      </c>
      <c r="AU394" s="21" t="s">
        <v>140</v>
      </c>
      <c r="AY394" s="21" t="s">
        <v>176</v>
      </c>
      <c r="BE394" s="113">
        <f>IF(U394="základní",N394,0)</f>
        <v>0</v>
      </c>
      <c r="BF394" s="113">
        <f>IF(U394="snížená",N394,0)</f>
        <v>0</v>
      </c>
      <c r="BG394" s="113">
        <f>IF(U394="zákl. přenesená",N394,0)</f>
        <v>0</v>
      </c>
      <c r="BH394" s="113">
        <f>IF(U394="sníž. přenesená",N394,0)</f>
        <v>0</v>
      </c>
      <c r="BI394" s="113">
        <f>IF(U394="nulová",N394,0)</f>
        <v>0</v>
      </c>
      <c r="BJ394" s="21" t="s">
        <v>88</v>
      </c>
      <c r="BK394" s="113">
        <f>ROUND(L394*K394,2)</f>
        <v>0</v>
      </c>
      <c r="BL394" s="21" t="s">
        <v>181</v>
      </c>
      <c r="BM394" s="21" t="s">
        <v>587</v>
      </c>
    </row>
    <row r="395" spans="2:51" s="10" customFormat="1" ht="31.5" customHeight="1">
      <c r="B395" s="178"/>
      <c r="C395" s="179"/>
      <c r="D395" s="179"/>
      <c r="E395" s="180" t="s">
        <v>22</v>
      </c>
      <c r="F395" s="269" t="s">
        <v>588</v>
      </c>
      <c r="G395" s="270"/>
      <c r="H395" s="270"/>
      <c r="I395" s="270"/>
      <c r="J395" s="179"/>
      <c r="K395" s="181">
        <v>213.027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199</v>
      </c>
      <c r="AU395" s="185" t="s">
        <v>140</v>
      </c>
      <c r="AV395" s="10" t="s">
        <v>140</v>
      </c>
      <c r="AW395" s="10" t="s">
        <v>37</v>
      </c>
      <c r="AX395" s="10" t="s">
        <v>80</v>
      </c>
      <c r="AY395" s="185" t="s">
        <v>176</v>
      </c>
    </row>
    <row r="396" spans="2:51" s="11" customFormat="1" ht="22.5" customHeight="1">
      <c r="B396" s="186"/>
      <c r="C396" s="187"/>
      <c r="D396" s="187"/>
      <c r="E396" s="188" t="s">
        <v>22</v>
      </c>
      <c r="F396" s="271" t="s">
        <v>200</v>
      </c>
      <c r="G396" s="272"/>
      <c r="H396" s="272"/>
      <c r="I396" s="272"/>
      <c r="J396" s="187"/>
      <c r="K396" s="189">
        <v>213.027</v>
      </c>
      <c r="L396" s="187"/>
      <c r="M396" s="187"/>
      <c r="N396" s="187"/>
      <c r="O396" s="187"/>
      <c r="P396" s="187"/>
      <c r="Q396" s="187"/>
      <c r="R396" s="190"/>
      <c r="T396" s="191"/>
      <c r="U396" s="187"/>
      <c r="V396" s="187"/>
      <c r="W396" s="187"/>
      <c r="X396" s="187"/>
      <c r="Y396" s="187"/>
      <c r="Z396" s="187"/>
      <c r="AA396" s="192"/>
      <c r="AT396" s="193" t="s">
        <v>199</v>
      </c>
      <c r="AU396" s="193" t="s">
        <v>140</v>
      </c>
      <c r="AV396" s="11" t="s">
        <v>181</v>
      </c>
      <c r="AW396" s="11" t="s">
        <v>37</v>
      </c>
      <c r="AX396" s="11" t="s">
        <v>88</v>
      </c>
      <c r="AY396" s="193" t="s">
        <v>176</v>
      </c>
    </row>
    <row r="397" spans="2:65" s="1" customFormat="1" ht="22.5" customHeight="1">
      <c r="B397" s="38"/>
      <c r="C397" s="171" t="s">
        <v>589</v>
      </c>
      <c r="D397" s="171" t="s">
        <v>177</v>
      </c>
      <c r="E397" s="172" t="s">
        <v>590</v>
      </c>
      <c r="F397" s="265" t="s">
        <v>591</v>
      </c>
      <c r="G397" s="265"/>
      <c r="H397" s="265"/>
      <c r="I397" s="265"/>
      <c r="J397" s="173" t="s">
        <v>315</v>
      </c>
      <c r="K397" s="174">
        <v>25.765</v>
      </c>
      <c r="L397" s="266">
        <v>0</v>
      </c>
      <c r="M397" s="267"/>
      <c r="N397" s="268">
        <f>ROUND(L397*K397,2)</f>
        <v>0</v>
      </c>
      <c r="O397" s="268"/>
      <c r="P397" s="268"/>
      <c r="Q397" s="268"/>
      <c r="R397" s="40"/>
      <c r="T397" s="175" t="s">
        <v>22</v>
      </c>
      <c r="U397" s="47" t="s">
        <v>45</v>
      </c>
      <c r="V397" s="39"/>
      <c r="W397" s="176">
        <f>V397*K397</f>
        <v>0</v>
      </c>
      <c r="X397" s="176">
        <v>6E-05</v>
      </c>
      <c r="Y397" s="176">
        <f>X397*K397</f>
        <v>0.0015459</v>
      </c>
      <c r="Z397" s="176">
        <v>0</v>
      </c>
      <c r="AA397" s="177">
        <f>Z397*K397</f>
        <v>0</v>
      </c>
      <c r="AR397" s="21" t="s">
        <v>181</v>
      </c>
      <c r="AT397" s="21" t="s">
        <v>177</v>
      </c>
      <c r="AU397" s="21" t="s">
        <v>140</v>
      </c>
      <c r="AY397" s="21" t="s">
        <v>176</v>
      </c>
      <c r="BE397" s="113">
        <f>IF(U397="základní",N397,0)</f>
        <v>0</v>
      </c>
      <c r="BF397" s="113">
        <f>IF(U397="snížená",N397,0)</f>
        <v>0</v>
      </c>
      <c r="BG397" s="113">
        <f>IF(U397="zákl. přenesená",N397,0)</f>
        <v>0</v>
      </c>
      <c r="BH397" s="113">
        <f>IF(U397="sníž. přenesená",N397,0)</f>
        <v>0</v>
      </c>
      <c r="BI397" s="113">
        <f>IF(U397="nulová",N397,0)</f>
        <v>0</v>
      </c>
      <c r="BJ397" s="21" t="s">
        <v>88</v>
      </c>
      <c r="BK397" s="113">
        <f>ROUND(L397*K397,2)</f>
        <v>0</v>
      </c>
      <c r="BL397" s="21" t="s">
        <v>181</v>
      </c>
      <c r="BM397" s="21" t="s">
        <v>592</v>
      </c>
    </row>
    <row r="398" spans="2:65" s="1" customFormat="1" ht="22.5" customHeight="1">
      <c r="B398" s="38"/>
      <c r="C398" s="202" t="s">
        <v>593</v>
      </c>
      <c r="D398" s="202" t="s">
        <v>352</v>
      </c>
      <c r="E398" s="203" t="s">
        <v>594</v>
      </c>
      <c r="F398" s="307" t="s">
        <v>595</v>
      </c>
      <c r="G398" s="307"/>
      <c r="H398" s="307"/>
      <c r="I398" s="307"/>
      <c r="J398" s="204" t="s">
        <v>315</v>
      </c>
      <c r="K398" s="205">
        <v>27.053</v>
      </c>
      <c r="L398" s="308">
        <v>0</v>
      </c>
      <c r="M398" s="309"/>
      <c r="N398" s="310">
        <f>ROUND(L398*K398,2)</f>
        <v>0</v>
      </c>
      <c r="O398" s="268"/>
      <c r="P398" s="268"/>
      <c r="Q398" s="268"/>
      <c r="R398" s="40"/>
      <c r="T398" s="175" t="s">
        <v>22</v>
      </c>
      <c r="U398" s="47" t="s">
        <v>45</v>
      </c>
      <c r="V398" s="39"/>
      <c r="W398" s="176">
        <f>V398*K398</f>
        <v>0</v>
      </c>
      <c r="X398" s="176">
        <v>0.00046</v>
      </c>
      <c r="Y398" s="176">
        <f>X398*K398</f>
        <v>0.012444380000000001</v>
      </c>
      <c r="Z398" s="176">
        <v>0</v>
      </c>
      <c r="AA398" s="177">
        <f>Z398*K398</f>
        <v>0</v>
      </c>
      <c r="AR398" s="21" t="s">
        <v>209</v>
      </c>
      <c r="AT398" s="21" t="s">
        <v>352</v>
      </c>
      <c r="AU398" s="21" t="s">
        <v>140</v>
      </c>
      <c r="AY398" s="21" t="s">
        <v>176</v>
      </c>
      <c r="BE398" s="113">
        <f>IF(U398="základní",N398,0)</f>
        <v>0</v>
      </c>
      <c r="BF398" s="113">
        <f>IF(U398="snížená",N398,0)</f>
        <v>0</v>
      </c>
      <c r="BG398" s="113">
        <f>IF(U398="zákl. přenesená",N398,0)</f>
        <v>0</v>
      </c>
      <c r="BH398" s="113">
        <f>IF(U398="sníž. přenesená",N398,0)</f>
        <v>0</v>
      </c>
      <c r="BI398" s="113">
        <f>IF(U398="nulová",N398,0)</f>
        <v>0</v>
      </c>
      <c r="BJ398" s="21" t="s">
        <v>88</v>
      </c>
      <c r="BK398" s="113">
        <f>ROUND(L398*K398,2)</f>
        <v>0</v>
      </c>
      <c r="BL398" s="21" t="s">
        <v>181</v>
      </c>
      <c r="BM398" s="21" t="s">
        <v>596</v>
      </c>
    </row>
    <row r="399" spans="2:65" s="1" customFormat="1" ht="22.5" customHeight="1">
      <c r="B399" s="38"/>
      <c r="C399" s="171" t="s">
        <v>597</v>
      </c>
      <c r="D399" s="171" t="s">
        <v>177</v>
      </c>
      <c r="E399" s="172" t="s">
        <v>598</v>
      </c>
      <c r="F399" s="265" t="s">
        <v>599</v>
      </c>
      <c r="G399" s="265"/>
      <c r="H399" s="265"/>
      <c r="I399" s="265"/>
      <c r="J399" s="173" t="s">
        <v>315</v>
      </c>
      <c r="K399" s="174">
        <v>14</v>
      </c>
      <c r="L399" s="266">
        <v>0</v>
      </c>
      <c r="M399" s="267"/>
      <c r="N399" s="268">
        <f>ROUND(L399*K399,2)</f>
        <v>0</v>
      </c>
      <c r="O399" s="268"/>
      <c r="P399" s="268"/>
      <c r="Q399" s="268"/>
      <c r="R399" s="40"/>
      <c r="T399" s="175" t="s">
        <v>22</v>
      </c>
      <c r="U399" s="47" t="s">
        <v>45</v>
      </c>
      <c r="V399" s="39"/>
      <c r="W399" s="176">
        <f>V399*K399</f>
        <v>0</v>
      </c>
      <c r="X399" s="176">
        <v>0.00025</v>
      </c>
      <c r="Y399" s="176">
        <f>X399*K399</f>
        <v>0.0035</v>
      </c>
      <c r="Z399" s="176">
        <v>0</v>
      </c>
      <c r="AA399" s="177">
        <f>Z399*K399</f>
        <v>0</v>
      </c>
      <c r="AR399" s="21" t="s">
        <v>181</v>
      </c>
      <c r="AT399" s="21" t="s">
        <v>177</v>
      </c>
      <c r="AU399" s="21" t="s">
        <v>140</v>
      </c>
      <c r="AY399" s="21" t="s">
        <v>176</v>
      </c>
      <c r="BE399" s="113">
        <f>IF(U399="základní",N399,0)</f>
        <v>0</v>
      </c>
      <c r="BF399" s="113">
        <f>IF(U399="snížená",N399,0)</f>
        <v>0</v>
      </c>
      <c r="BG399" s="113">
        <f>IF(U399="zákl. přenesená",N399,0)</f>
        <v>0</v>
      </c>
      <c r="BH399" s="113">
        <f>IF(U399="sníž. přenesená",N399,0)</f>
        <v>0</v>
      </c>
      <c r="BI399" s="113">
        <f>IF(U399="nulová",N399,0)</f>
        <v>0</v>
      </c>
      <c r="BJ399" s="21" t="s">
        <v>88</v>
      </c>
      <c r="BK399" s="113">
        <f>ROUND(L399*K399,2)</f>
        <v>0</v>
      </c>
      <c r="BL399" s="21" t="s">
        <v>181</v>
      </c>
      <c r="BM399" s="21" t="s">
        <v>600</v>
      </c>
    </row>
    <row r="400" spans="2:51" s="10" customFormat="1" ht="22.5" customHeight="1">
      <c r="B400" s="178"/>
      <c r="C400" s="179"/>
      <c r="D400" s="179"/>
      <c r="E400" s="180" t="s">
        <v>22</v>
      </c>
      <c r="F400" s="269" t="s">
        <v>601</v>
      </c>
      <c r="G400" s="270"/>
      <c r="H400" s="270"/>
      <c r="I400" s="270"/>
      <c r="J400" s="179"/>
      <c r="K400" s="181">
        <v>14</v>
      </c>
      <c r="L400" s="179"/>
      <c r="M400" s="179"/>
      <c r="N400" s="179"/>
      <c r="O400" s="179"/>
      <c r="P400" s="179"/>
      <c r="Q400" s="179"/>
      <c r="R400" s="182"/>
      <c r="T400" s="183"/>
      <c r="U400" s="179"/>
      <c r="V400" s="179"/>
      <c r="W400" s="179"/>
      <c r="X400" s="179"/>
      <c r="Y400" s="179"/>
      <c r="Z400" s="179"/>
      <c r="AA400" s="184"/>
      <c r="AT400" s="185" t="s">
        <v>199</v>
      </c>
      <c r="AU400" s="185" t="s">
        <v>140</v>
      </c>
      <c r="AV400" s="10" t="s">
        <v>140</v>
      </c>
      <c r="AW400" s="10" t="s">
        <v>37</v>
      </c>
      <c r="AX400" s="10" t="s">
        <v>80</v>
      </c>
      <c r="AY400" s="185" t="s">
        <v>176</v>
      </c>
    </row>
    <row r="401" spans="2:51" s="11" customFormat="1" ht="22.5" customHeight="1">
      <c r="B401" s="186"/>
      <c r="C401" s="187"/>
      <c r="D401" s="187"/>
      <c r="E401" s="188" t="s">
        <v>22</v>
      </c>
      <c r="F401" s="271" t="s">
        <v>200</v>
      </c>
      <c r="G401" s="272"/>
      <c r="H401" s="272"/>
      <c r="I401" s="272"/>
      <c r="J401" s="187"/>
      <c r="K401" s="189">
        <v>14</v>
      </c>
      <c r="L401" s="187"/>
      <c r="M401" s="187"/>
      <c r="N401" s="187"/>
      <c r="O401" s="187"/>
      <c r="P401" s="187"/>
      <c r="Q401" s="187"/>
      <c r="R401" s="190"/>
      <c r="T401" s="191"/>
      <c r="U401" s="187"/>
      <c r="V401" s="187"/>
      <c r="W401" s="187"/>
      <c r="X401" s="187"/>
      <c r="Y401" s="187"/>
      <c r="Z401" s="187"/>
      <c r="AA401" s="192"/>
      <c r="AT401" s="193" t="s">
        <v>199</v>
      </c>
      <c r="AU401" s="193" t="s">
        <v>140</v>
      </c>
      <c r="AV401" s="11" t="s">
        <v>181</v>
      </c>
      <c r="AW401" s="11" t="s">
        <v>37</v>
      </c>
      <c r="AX401" s="11" t="s">
        <v>88</v>
      </c>
      <c r="AY401" s="193" t="s">
        <v>176</v>
      </c>
    </row>
    <row r="402" spans="2:65" s="1" customFormat="1" ht="22.5" customHeight="1">
      <c r="B402" s="38"/>
      <c r="C402" s="202" t="s">
        <v>602</v>
      </c>
      <c r="D402" s="202" t="s">
        <v>352</v>
      </c>
      <c r="E402" s="203" t="s">
        <v>603</v>
      </c>
      <c r="F402" s="307" t="s">
        <v>604</v>
      </c>
      <c r="G402" s="307"/>
      <c r="H402" s="307"/>
      <c r="I402" s="307"/>
      <c r="J402" s="204" t="s">
        <v>315</v>
      </c>
      <c r="K402" s="205">
        <v>14.7</v>
      </c>
      <c r="L402" s="308">
        <v>0</v>
      </c>
      <c r="M402" s="309"/>
      <c r="N402" s="310">
        <f>ROUND(L402*K402,2)</f>
        <v>0</v>
      </c>
      <c r="O402" s="268"/>
      <c r="P402" s="268"/>
      <c r="Q402" s="268"/>
      <c r="R402" s="40"/>
      <c r="T402" s="175" t="s">
        <v>22</v>
      </c>
      <c r="U402" s="47" t="s">
        <v>45</v>
      </c>
      <c r="V402" s="39"/>
      <c r="W402" s="176">
        <f>V402*K402</f>
        <v>0</v>
      </c>
      <c r="X402" s="176">
        <v>3E-05</v>
      </c>
      <c r="Y402" s="176">
        <f>X402*K402</f>
        <v>0.000441</v>
      </c>
      <c r="Z402" s="176">
        <v>0</v>
      </c>
      <c r="AA402" s="177">
        <f>Z402*K402</f>
        <v>0</v>
      </c>
      <c r="AR402" s="21" t="s">
        <v>209</v>
      </c>
      <c r="AT402" s="21" t="s">
        <v>352</v>
      </c>
      <c r="AU402" s="21" t="s">
        <v>140</v>
      </c>
      <c r="AY402" s="21" t="s">
        <v>176</v>
      </c>
      <c r="BE402" s="113">
        <f>IF(U402="základní",N402,0)</f>
        <v>0</v>
      </c>
      <c r="BF402" s="113">
        <f>IF(U402="snížená",N402,0)</f>
        <v>0</v>
      </c>
      <c r="BG402" s="113">
        <f>IF(U402="zákl. přenesená",N402,0)</f>
        <v>0</v>
      </c>
      <c r="BH402" s="113">
        <f>IF(U402="sníž. přenesená",N402,0)</f>
        <v>0</v>
      </c>
      <c r="BI402" s="113">
        <f>IF(U402="nulová",N402,0)</f>
        <v>0</v>
      </c>
      <c r="BJ402" s="21" t="s">
        <v>88</v>
      </c>
      <c r="BK402" s="113">
        <f>ROUND(L402*K402,2)</f>
        <v>0</v>
      </c>
      <c r="BL402" s="21" t="s">
        <v>181</v>
      </c>
      <c r="BM402" s="21" t="s">
        <v>605</v>
      </c>
    </row>
    <row r="403" spans="2:65" s="1" customFormat="1" ht="31.5" customHeight="1">
      <c r="B403" s="38"/>
      <c r="C403" s="171" t="s">
        <v>606</v>
      </c>
      <c r="D403" s="171" t="s">
        <v>177</v>
      </c>
      <c r="E403" s="172" t="s">
        <v>607</v>
      </c>
      <c r="F403" s="265" t="s">
        <v>608</v>
      </c>
      <c r="G403" s="265"/>
      <c r="H403" s="265"/>
      <c r="I403" s="265"/>
      <c r="J403" s="173" t="s">
        <v>269</v>
      </c>
      <c r="K403" s="174">
        <v>680.014</v>
      </c>
      <c r="L403" s="266">
        <v>0</v>
      </c>
      <c r="M403" s="267"/>
      <c r="N403" s="268">
        <f>ROUND(L403*K403,2)</f>
        <v>0</v>
      </c>
      <c r="O403" s="268"/>
      <c r="P403" s="268"/>
      <c r="Q403" s="268"/>
      <c r="R403" s="40"/>
      <c r="T403" s="175" t="s">
        <v>22</v>
      </c>
      <c r="U403" s="47" t="s">
        <v>45</v>
      </c>
      <c r="V403" s="39"/>
      <c r="W403" s="176">
        <f>V403*K403</f>
        <v>0</v>
      </c>
      <c r="X403" s="176">
        <v>0.01255</v>
      </c>
      <c r="Y403" s="176">
        <f>X403*K403</f>
        <v>8.5341757</v>
      </c>
      <c r="Z403" s="176">
        <v>0</v>
      </c>
      <c r="AA403" s="177">
        <f>Z403*K403</f>
        <v>0</v>
      </c>
      <c r="AR403" s="21" t="s">
        <v>181</v>
      </c>
      <c r="AT403" s="21" t="s">
        <v>177</v>
      </c>
      <c r="AU403" s="21" t="s">
        <v>140</v>
      </c>
      <c r="AY403" s="21" t="s">
        <v>176</v>
      </c>
      <c r="BE403" s="113">
        <f>IF(U403="základní",N403,0)</f>
        <v>0</v>
      </c>
      <c r="BF403" s="113">
        <f>IF(U403="snížená",N403,0)</f>
        <v>0</v>
      </c>
      <c r="BG403" s="113">
        <f>IF(U403="zákl. přenesená",N403,0)</f>
        <v>0</v>
      </c>
      <c r="BH403" s="113">
        <f>IF(U403="sníž. přenesená",N403,0)</f>
        <v>0</v>
      </c>
      <c r="BI403" s="113">
        <f>IF(U403="nulová",N403,0)</f>
        <v>0</v>
      </c>
      <c r="BJ403" s="21" t="s">
        <v>88</v>
      </c>
      <c r="BK403" s="113">
        <f>ROUND(L403*K403,2)</f>
        <v>0</v>
      </c>
      <c r="BL403" s="21" t="s">
        <v>181</v>
      </c>
      <c r="BM403" s="21" t="s">
        <v>609</v>
      </c>
    </row>
    <row r="404" spans="2:65" s="1" customFormat="1" ht="22.5" customHeight="1">
      <c r="B404" s="38"/>
      <c r="C404" s="171" t="s">
        <v>610</v>
      </c>
      <c r="D404" s="171" t="s">
        <v>177</v>
      </c>
      <c r="E404" s="172" t="s">
        <v>611</v>
      </c>
      <c r="F404" s="265" t="s">
        <v>612</v>
      </c>
      <c r="G404" s="265"/>
      <c r="H404" s="265"/>
      <c r="I404" s="265"/>
      <c r="J404" s="173" t="s">
        <v>269</v>
      </c>
      <c r="K404" s="174">
        <v>72.634</v>
      </c>
      <c r="L404" s="266">
        <v>0</v>
      </c>
      <c r="M404" s="267"/>
      <c r="N404" s="268">
        <f>ROUND(L404*K404,2)</f>
        <v>0</v>
      </c>
      <c r="O404" s="268"/>
      <c r="P404" s="268"/>
      <c r="Q404" s="268"/>
      <c r="R404" s="40"/>
      <c r="T404" s="175" t="s">
        <v>22</v>
      </c>
      <c r="U404" s="47" t="s">
        <v>45</v>
      </c>
      <c r="V404" s="39"/>
      <c r="W404" s="176">
        <f>V404*K404</f>
        <v>0</v>
      </c>
      <c r="X404" s="176">
        <v>0.0315</v>
      </c>
      <c r="Y404" s="176">
        <f>X404*K404</f>
        <v>2.287971</v>
      </c>
      <c r="Z404" s="176">
        <v>0</v>
      </c>
      <c r="AA404" s="177">
        <f>Z404*K404</f>
        <v>0</v>
      </c>
      <c r="AR404" s="21" t="s">
        <v>181</v>
      </c>
      <c r="AT404" s="21" t="s">
        <v>177</v>
      </c>
      <c r="AU404" s="21" t="s">
        <v>140</v>
      </c>
      <c r="AY404" s="21" t="s">
        <v>176</v>
      </c>
      <c r="BE404" s="113">
        <f>IF(U404="základní",N404,0)</f>
        <v>0</v>
      </c>
      <c r="BF404" s="113">
        <f>IF(U404="snížená",N404,0)</f>
        <v>0</v>
      </c>
      <c r="BG404" s="113">
        <f>IF(U404="zákl. přenesená",N404,0)</f>
        <v>0</v>
      </c>
      <c r="BH404" s="113">
        <f>IF(U404="sníž. přenesená",N404,0)</f>
        <v>0</v>
      </c>
      <c r="BI404" s="113">
        <f>IF(U404="nulová",N404,0)</f>
        <v>0</v>
      </c>
      <c r="BJ404" s="21" t="s">
        <v>88</v>
      </c>
      <c r="BK404" s="113">
        <f>ROUND(L404*K404,2)</f>
        <v>0</v>
      </c>
      <c r="BL404" s="21" t="s">
        <v>181</v>
      </c>
      <c r="BM404" s="21" t="s">
        <v>613</v>
      </c>
    </row>
    <row r="405" spans="2:51" s="10" customFormat="1" ht="22.5" customHeight="1">
      <c r="B405" s="178"/>
      <c r="C405" s="179"/>
      <c r="D405" s="179"/>
      <c r="E405" s="180" t="s">
        <v>22</v>
      </c>
      <c r="F405" s="269" t="s">
        <v>614</v>
      </c>
      <c r="G405" s="270"/>
      <c r="H405" s="270"/>
      <c r="I405" s="270"/>
      <c r="J405" s="179"/>
      <c r="K405" s="181">
        <v>72.634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199</v>
      </c>
      <c r="AU405" s="185" t="s">
        <v>140</v>
      </c>
      <c r="AV405" s="10" t="s">
        <v>140</v>
      </c>
      <c r="AW405" s="10" t="s">
        <v>37</v>
      </c>
      <c r="AX405" s="10" t="s">
        <v>80</v>
      </c>
      <c r="AY405" s="185" t="s">
        <v>176</v>
      </c>
    </row>
    <row r="406" spans="2:51" s="11" customFormat="1" ht="22.5" customHeight="1">
      <c r="B406" s="186"/>
      <c r="C406" s="187"/>
      <c r="D406" s="187"/>
      <c r="E406" s="188" t="s">
        <v>22</v>
      </c>
      <c r="F406" s="271" t="s">
        <v>200</v>
      </c>
      <c r="G406" s="272"/>
      <c r="H406" s="272"/>
      <c r="I406" s="272"/>
      <c r="J406" s="187"/>
      <c r="K406" s="189">
        <v>72.634</v>
      </c>
      <c r="L406" s="187"/>
      <c r="M406" s="187"/>
      <c r="N406" s="187"/>
      <c r="O406" s="187"/>
      <c r="P406" s="187"/>
      <c r="Q406" s="187"/>
      <c r="R406" s="190"/>
      <c r="T406" s="191"/>
      <c r="U406" s="187"/>
      <c r="V406" s="187"/>
      <c r="W406" s="187"/>
      <c r="X406" s="187"/>
      <c r="Y406" s="187"/>
      <c r="Z406" s="187"/>
      <c r="AA406" s="192"/>
      <c r="AT406" s="193" t="s">
        <v>199</v>
      </c>
      <c r="AU406" s="193" t="s">
        <v>140</v>
      </c>
      <c r="AV406" s="11" t="s">
        <v>181</v>
      </c>
      <c r="AW406" s="11" t="s">
        <v>37</v>
      </c>
      <c r="AX406" s="11" t="s">
        <v>88</v>
      </c>
      <c r="AY406" s="193" t="s">
        <v>176</v>
      </c>
    </row>
    <row r="407" spans="2:65" s="1" customFormat="1" ht="31.5" customHeight="1">
      <c r="B407" s="38"/>
      <c r="C407" s="171" t="s">
        <v>615</v>
      </c>
      <c r="D407" s="171" t="s">
        <v>177</v>
      </c>
      <c r="E407" s="172" t="s">
        <v>616</v>
      </c>
      <c r="F407" s="265" t="s">
        <v>617</v>
      </c>
      <c r="G407" s="265"/>
      <c r="H407" s="265"/>
      <c r="I407" s="265"/>
      <c r="J407" s="173" t="s">
        <v>269</v>
      </c>
      <c r="K407" s="174">
        <v>88.586</v>
      </c>
      <c r="L407" s="266">
        <v>0</v>
      </c>
      <c r="M407" s="267"/>
      <c r="N407" s="268">
        <f>ROUND(L407*K407,2)</f>
        <v>0</v>
      </c>
      <c r="O407" s="268"/>
      <c r="P407" s="268"/>
      <c r="Q407" s="268"/>
      <c r="R407" s="40"/>
      <c r="T407" s="175" t="s">
        <v>22</v>
      </c>
      <c r="U407" s="47" t="s">
        <v>45</v>
      </c>
      <c r="V407" s="39"/>
      <c r="W407" s="176">
        <f>V407*K407</f>
        <v>0</v>
      </c>
      <c r="X407" s="176">
        <v>0.0315</v>
      </c>
      <c r="Y407" s="176">
        <f>X407*K407</f>
        <v>2.790459</v>
      </c>
      <c r="Z407" s="176">
        <v>0</v>
      </c>
      <c r="AA407" s="177">
        <f>Z407*K407</f>
        <v>0</v>
      </c>
      <c r="AR407" s="21" t="s">
        <v>181</v>
      </c>
      <c r="AT407" s="21" t="s">
        <v>177</v>
      </c>
      <c r="AU407" s="21" t="s">
        <v>140</v>
      </c>
      <c r="AY407" s="21" t="s">
        <v>176</v>
      </c>
      <c r="BE407" s="113">
        <f>IF(U407="základní",N407,0)</f>
        <v>0</v>
      </c>
      <c r="BF407" s="113">
        <f>IF(U407="snížená",N407,0)</f>
        <v>0</v>
      </c>
      <c r="BG407" s="113">
        <f>IF(U407="zákl. přenesená",N407,0)</f>
        <v>0</v>
      </c>
      <c r="BH407" s="113">
        <f>IF(U407="sníž. přenesená",N407,0)</f>
        <v>0</v>
      </c>
      <c r="BI407" s="113">
        <f>IF(U407="nulová",N407,0)</f>
        <v>0</v>
      </c>
      <c r="BJ407" s="21" t="s">
        <v>88</v>
      </c>
      <c r="BK407" s="113">
        <f>ROUND(L407*K407,2)</f>
        <v>0</v>
      </c>
      <c r="BL407" s="21" t="s">
        <v>181</v>
      </c>
      <c r="BM407" s="21" t="s">
        <v>618</v>
      </c>
    </row>
    <row r="408" spans="2:51" s="12" customFormat="1" ht="22.5" customHeight="1">
      <c r="B408" s="194"/>
      <c r="C408" s="195"/>
      <c r="D408" s="195"/>
      <c r="E408" s="196" t="s">
        <v>22</v>
      </c>
      <c r="F408" s="311" t="s">
        <v>619</v>
      </c>
      <c r="G408" s="312"/>
      <c r="H408" s="312"/>
      <c r="I408" s="312"/>
      <c r="J408" s="195"/>
      <c r="K408" s="197" t="s">
        <v>22</v>
      </c>
      <c r="L408" s="195"/>
      <c r="M408" s="195"/>
      <c r="N408" s="195"/>
      <c r="O408" s="195"/>
      <c r="P408" s="195"/>
      <c r="Q408" s="195"/>
      <c r="R408" s="198"/>
      <c r="T408" s="199"/>
      <c r="U408" s="195"/>
      <c r="V408" s="195"/>
      <c r="W408" s="195"/>
      <c r="X408" s="195"/>
      <c r="Y408" s="195"/>
      <c r="Z408" s="195"/>
      <c r="AA408" s="200"/>
      <c r="AT408" s="201" t="s">
        <v>199</v>
      </c>
      <c r="AU408" s="201" t="s">
        <v>140</v>
      </c>
      <c r="AV408" s="12" t="s">
        <v>88</v>
      </c>
      <c r="AW408" s="12" t="s">
        <v>37</v>
      </c>
      <c r="AX408" s="12" t="s">
        <v>80</v>
      </c>
      <c r="AY408" s="201" t="s">
        <v>176</v>
      </c>
    </row>
    <row r="409" spans="2:51" s="10" customFormat="1" ht="22.5" customHeight="1">
      <c r="B409" s="178"/>
      <c r="C409" s="179"/>
      <c r="D409" s="179"/>
      <c r="E409" s="180" t="s">
        <v>22</v>
      </c>
      <c r="F409" s="303" t="s">
        <v>620</v>
      </c>
      <c r="G409" s="304"/>
      <c r="H409" s="304"/>
      <c r="I409" s="304"/>
      <c r="J409" s="179"/>
      <c r="K409" s="181">
        <v>56.24</v>
      </c>
      <c r="L409" s="179"/>
      <c r="M409" s="179"/>
      <c r="N409" s="179"/>
      <c r="O409" s="179"/>
      <c r="P409" s="179"/>
      <c r="Q409" s="179"/>
      <c r="R409" s="182"/>
      <c r="T409" s="183"/>
      <c r="U409" s="179"/>
      <c r="V409" s="179"/>
      <c r="W409" s="179"/>
      <c r="X409" s="179"/>
      <c r="Y409" s="179"/>
      <c r="Z409" s="179"/>
      <c r="AA409" s="184"/>
      <c r="AT409" s="185" t="s">
        <v>199</v>
      </c>
      <c r="AU409" s="185" t="s">
        <v>140</v>
      </c>
      <c r="AV409" s="10" t="s">
        <v>140</v>
      </c>
      <c r="AW409" s="10" t="s">
        <v>37</v>
      </c>
      <c r="AX409" s="10" t="s">
        <v>80</v>
      </c>
      <c r="AY409" s="185" t="s">
        <v>176</v>
      </c>
    </row>
    <row r="410" spans="2:51" s="12" customFormat="1" ht="22.5" customHeight="1">
      <c r="B410" s="194"/>
      <c r="C410" s="195"/>
      <c r="D410" s="195"/>
      <c r="E410" s="196" t="s">
        <v>22</v>
      </c>
      <c r="F410" s="305" t="s">
        <v>286</v>
      </c>
      <c r="G410" s="306"/>
      <c r="H410" s="306"/>
      <c r="I410" s="306"/>
      <c r="J410" s="195"/>
      <c r="K410" s="197" t="s">
        <v>22</v>
      </c>
      <c r="L410" s="195"/>
      <c r="M410" s="195"/>
      <c r="N410" s="195"/>
      <c r="O410" s="195"/>
      <c r="P410" s="195"/>
      <c r="Q410" s="195"/>
      <c r="R410" s="198"/>
      <c r="T410" s="199"/>
      <c r="U410" s="195"/>
      <c r="V410" s="195"/>
      <c r="W410" s="195"/>
      <c r="X410" s="195"/>
      <c r="Y410" s="195"/>
      <c r="Z410" s="195"/>
      <c r="AA410" s="200"/>
      <c r="AT410" s="201" t="s">
        <v>199</v>
      </c>
      <c r="AU410" s="201" t="s">
        <v>140</v>
      </c>
      <c r="AV410" s="12" t="s">
        <v>88</v>
      </c>
      <c r="AW410" s="12" t="s">
        <v>37</v>
      </c>
      <c r="AX410" s="12" t="s">
        <v>80</v>
      </c>
      <c r="AY410" s="201" t="s">
        <v>176</v>
      </c>
    </row>
    <row r="411" spans="2:51" s="10" customFormat="1" ht="22.5" customHeight="1">
      <c r="B411" s="178"/>
      <c r="C411" s="179"/>
      <c r="D411" s="179"/>
      <c r="E411" s="180" t="s">
        <v>22</v>
      </c>
      <c r="F411" s="303" t="s">
        <v>621</v>
      </c>
      <c r="G411" s="304"/>
      <c r="H411" s="304"/>
      <c r="I411" s="304"/>
      <c r="J411" s="179"/>
      <c r="K411" s="181">
        <v>32.346</v>
      </c>
      <c r="L411" s="179"/>
      <c r="M411" s="179"/>
      <c r="N411" s="179"/>
      <c r="O411" s="179"/>
      <c r="P411" s="179"/>
      <c r="Q411" s="179"/>
      <c r="R411" s="182"/>
      <c r="T411" s="183"/>
      <c r="U411" s="179"/>
      <c r="V411" s="179"/>
      <c r="W411" s="179"/>
      <c r="X411" s="179"/>
      <c r="Y411" s="179"/>
      <c r="Z411" s="179"/>
      <c r="AA411" s="184"/>
      <c r="AT411" s="185" t="s">
        <v>199</v>
      </c>
      <c r="AU411" s="185" t="s">
        <v>140</v>
      </c>
      <c r="AV411" s="10" t="s">
        <v>140</v>
      </c>
      <c r="AW411" s="10" t="s">
        <v>37</v>
      </c>
      <c r="AX411" s="10" t="s">
        <v>80</v>
      </c>
      <c r="AY411" s="185" t="s">
        <v>176</v>
      </c>
    </row>
    <row r="412" spans="2:51" s="11" customFormat="1" ht="22.5" customHeight="1">
      <c r="B412" s="186"/>
      <c r="C412" s="187"/>
      <c r="D412" s="187"/>
      <c r="E412" s="188" t="s">
        <v>22</v>
      </c>
      <c r="F412" s="271" t="s">
        <v>200</v>
      </c>
      <c r="G412" s="272"/>
      <c r="H412" s="272"/>
      <c r="I412" s="272"/>
      <c r="J412" s="187"/>
      <c r="K412" s="189">
        <v>88.586</v>
      </c>
      <c r="L412" s="187"/>
      <c r="M412" s="187"/>
      <c r="N412" s="187"/>
      <c r="O412" s="187"/>
      <c r="P412" s="187"/>
      <c r="Q412" s="187"/>
      <c r="R412" s="190"/>
      <c r="T412" s="191"/>
      <c r="U412" s="187"/>
      <c r="V412" s="187"/>
      <c r="W412" s="187"/>
      <c r="X412" s="187"/>
      <c r="Y412" s="187"/>
      <c r="Z412" s="187"/>
      <c r="AA412" s="192"/>
      <c r="AT412" s="193" t="s">
        <v>199</v>
      </c>
      <c r="AU412" s="193" t="s">
        <v>140</v>
      </c>
      <c r="AV412" s="11" t="s">
        <v>181</v>
      </c>
      <c r="AW412" s="11" t="s">
        <v>37</v>
      </c>
      <c r="AX412" s="11" t="s">
        <v>88</v>
      </c>
      <c r="AY412" s="193" t="s">
        <v>176</v>
      </c>
    </row>
    <row r="413" spans="2:65" s="1" customFormat="1" ht="31.5" customHeight="1">
      <c r="B413" s="38"/>
      <c r="C413" s="171" t="s">
        <v>622</v>
      </c>
      <c r="D413" s="171" t="s">
        <v>177</v>
      </c>
      <c r="E413" s="172" t="s">
        <v>623</v>
      </c>
      <c r="F413" s="265" t="s">
        <v>624</v>
      </c>
      <c r="G413" s="265"/>
      <c r="H413" s="265"/>
      <c r="I413" s="265"/>
      <c r="J413" s="173" t="s">
        <v>269</v>
      </c>
      <c r="K413" s="174">
        <v>213.027</v>
      </c>
      <c r="L413" s="266">
        <v>0</v>
      </c>
      <c r="M413" s="267"/>
      <c r="N413" s="268">
        <f>ROUND(L413*K413,2)</f>
        <v>0</v>
      </c>
      <c r="O413" s="268"/>
      <c r="P413" s="268"/>
      <c r="Q413" s="268"/>
      <c r="R413" s="40"/>
      <c r="T413" s="175" t="s">
        <v>22</v>
      </c>
      <c r="U413" s="47" t="s">
        <v>45</v>
      </c>
      <c r="V413" s="39"/>
      <c r="W413" s="176">
        <f>V413*K413</f>
        <v>0</v>
      </c>
      <c r="X413" s="176">
        <v>0.00268</v>
      </c>
      <c r="Y413" s="176">
        <f>X413*K413</f>
        <v>0.57091236</v>
      </c>
      <c r="Z413" s="176">
        <v>0</v>
      </c>
      <c r="AA413" s="177">
        <f>Z413*K413</f>
        <v>0</v>
      </c>
      <c r="AR413" s="21" t="s">
        <v>181</v>
      </c>
      <c r="AT413" s="21" t="s">
        <v>177</v>
      </c>
      <c r="AU413" s="21" t="s">
        <v>140</v>
      </c>
      <c r="AY413" s="21" t="s">
        <v>176</v>
      </c>
      <c r="BE413" s="113">
        <f>IF(U413="základní",N413,0)</f>
        <v>0</v>
      </c>
      <c r="BF413" s="113">
        <f>IF(U413="snížená",N413,0)</f>
        <v>0</v>
      </c>
      <c r="BG413" s="113">
        <f>IF(U413="zákl. přenesená",N413,0)</f>
        <v>0</v>
      </c>
      <c r="BH413" s="113">
        <f>IF(U413="sníž. přenesená",N413,0)</f>
        <v>0</v>
      </c>
      <c r="BI413" s="113">
        <f>IF(U413="nulová",N413,0)</f>
        <v>0</v>
      </c>
      <c r="BJ413" s="21" t="s">
        <v>88</v>
      </c>
      <c r="BK413" s="113">
        <f>ROUND(L413*K413,2)</f>
        <v>0</v>
      </c>
      <c r="BL413" s="21" t="s">
        <v>181</v>
      </c>
      <c r="BM413" s="21" t="s">
        <v>625</v>
      </c>
    </row>
    <row r="414" spans="2:51" s="10" customFormat="1" ht="22.5" customHeight="1">
      <c r="B414" s="178"/>
      <c r="C414" s="179"/>
      <c r="D414" s="179"/>
      <c r="E414" s="180" t="s">
        <v>22</v>
      </c>
      <c r="F414" s="269" t="s">
        <v>626</v>
      </c>
      <c r="G414" s="270"/>
      <c r="H414" s="270"/>
      <c r="I414" s="270"/>
      <c r="J414" s="179"/>
      <c r="K414" s="181">
        <v>213.027</v>
      </c>
      <c r="L414" s="179"/>
      <c r="M414" s="179"/>
      <c r="N414" s="179"/>
      <c r="O414" s="179"/>
      <c r="P414" s="179"/>
      <c r="Q414" s="179"/>
      <c r="R414" s="182"/>
      <c r="T414" s="183"/>
      <c r="U414" s="179"/>
      <c r="V414" s="179"/>
      <c r="W414" s="179"/>
      <c r="X414" s="179"/>
      <c r="Y414" s="179"/>
      <c r="Z414" s="179"/>
      <c r="AA414" s="184"/>
      <c r="AT414" s="185" t="s">
        <v>199</v>
      </c>
      <c r="AU414" s="185" t="s">
        <v>140</v>
      </c>
      <c r="AV414" s="10" t="s">
        <v>140</v>
      </c>
      <c r="AW414" s="10" t="s">
        <v>37</v>
      </c>
      <c r="AX414" s="10" t="s">
        <v>88</v>
      </c>
      <c r="AY414" s="185" t="s">
        <v>176</v>
      </c>
    </row>
    <row r="415" spans="2:65" s="1" customFormat="1" ht="44.25" customHeight="1">
      <c r="B415" s="38"/>
      <c r="C415" s="171" t="s">
        <v>627</v>
      </c>
      <c r="D415" s="171" t="s">
        <v>177</v>
      </c>
      <c r="E415" s="172" t="s">
        <v>628</v>
      </c>
      <c r="F415" s="265" t="s">
        <v>629</v>
      </c>
      <c r="G415" s="265"/>
      <c r="H415" s="265"/>
      <c r="I415" s="265"/>
      <c r="J415" s="173" t="s">
        <v>269</v>
      </c>
      <c r="K415" s="174">
        <v>680.014</v>
      </c>
      <c r="L415" s="266">
        <v>0</v>
      </c>
      <c r="M415" s="267"/>
      <c r="N415" s="268">
        <f>ROUND(L415*K415,2)</f>
        <v>0</v>
      </c>
      <c r="O415" s="268"/>
      <c r="P415" s="268"/>
      <c r="Q415" s="268"/>
      <c r="R415" s="40"/>
      <c r="T415" s="175" t="s">
        <v>22</v>
      </c>
      <c r="U415" s="47" t="s">
        <v>45</v>
      </c>
      <c r="V415" s="39"/>
      <c r="W415" s="176">
        <f>V415*K415</f>
        <v>0</v>
      </c>
      <c r="X415" s="176">
        <v>0.00042</v>
      </c>
      <c r="Y415" s="176">
        <f>X415*K415</f>
        <v>0.28560588000000003</v>
      </c>
      <c r="Z415" s="176">
        <v>0</v>
      </c>
      <c r="AA415" s="177">
        <f>Z415*K415</f>
        <v>0</v>
      </c>
      <c r="AR415" s="21" t="s">
        <v>181</v>
      </c>
      <c r="AT415" s="21" t="s">
        <v>177</v>
      </c>
      <c r="AU415" s="21" t="s">
        <v>140</v>
      </c>
      <c r="AY415" s="21" t="s">
        <v>176</v>
      </c>
      <c r="BE415" s="113">
        <f>IF(U415="základní",N415,0)</f>
        <v>0</v>
      </c>
      <c r="BF415" s="113">
        <f>IF(U415="snížená",N415,0)</f>
        <v>0</v>
      </c>
      <c r="BG415" s="113">
        <f>IF(U415="zákl. přenesená",N415,0)</f>
        <v>0</v>
      </c>
      <c r="BH415" s="113">
        <f>IF(U415="sníž. přenesená",N415,0)</f>
        <v>0</v>
      </c>
      <c r="BI415" s="113">
        <f>IF(U415="nulová",N415,0)</f>
        <v>0</v>
      </c>
      <c r="BJ415" s="21" t="s">
        <v>88</v>
      </c>
      <c r="BK415" s="113">
        <f>ROUND(L415*K415,2)</f>
        <v>0</v>
      </c>
      <c r="BL415" s="21" t="s">
        <v>181</v>
      </c>
      <c r="BM415" s="21" t="s">
        <v>630</v>
      </c>
    </row>
    <row r="416" spans="2:65" s="1" customFormat="1" ht="22.5" customHeight="1">
      <c r="B416" s="38"/>
      <c r="C416" s="171" t="s">
        <v>631</v>
      </c>
      <c r="D416" s="171" t="s">
        <v>177</v>
      </c>
      <c r="E416" s="172" t="s">
        <v>632</v>
      </c>
      <c r="F416" s="265" t="s">
        <v>633</v>
      </c>
      <c r="G416" s="265"/>
      <c r="H416" s="265"/>
      <c r="I416" s="265"/>
      <c r="J416" s="173" t="s">
        <v>269</v>
      </c>
      <c r="K416" s="174">
        <v>47.37</v>
      </c>
      <c r="L416" s="266">
        <v>0</v>
      </c>
      <c r="M416" s="267"/>
      <c r="N416" s="268">
        <f>ROUND(L416*K416,2)</f>
        <v>0</v>
      </c>
      <c r="O416" s="268"/>
      <c r="P416" s="268"/>
      <c r="Q416" s="268"/>
      <c r="R416" s="40"/>
      <c r="T416" s="175" t="s">
        <v>22</v>
      </c>
      <c r="U416" s="47" t="s">
        <v>45</v>
      </c>
      <c r="V416" s="39"/>
      <c r="W416" s="176">
        <f>V416*K416</f>
        <v>0</v>
      </c>
      <c r="X416" s="176">
        <v>0.00446</v>
      </c>
      <c r="Y416" s="176">
        <f>X416*K416</f>
        <v>0.21127020000000002</v>
      </c>
      <c r="Z416" s="176">
        <v>0</v>
      </c>
      <c r="AA416" s="177">
        <f>Z416*K416</f>
        <v>0</v>
      </c>
      <c r="AR416" s="21" t="s">
        <v>181</v>
      </c>
      <c r="AT416" s="21" t="s">
        <v>177</v>
      </c>
      <c r="AU416" s="21" t="s">
        <v>140</v>
      </c>
      <c r="AY416" s="21" t="s">
        <v>176</v>
      </c>
      <c r="BE416" s="113">
        <f>IF(U416="základní",N416,0)</f>
        <v>0</v>
      </c>
      <c r="BF416" s="113">
        <f>IF(U416="snížená",N416,0)</f>
        <v>0</v>
      </c>
      <c r="BG416" s="113">
        <f>IF(U416="zákl. přenesená",N416,0)</f>
        <v>0</v>
      </c>
      <c r="BH416" s="113">
        <f>IF(U416="sníž. přenesená",N416,0)</f>
        <v>0</v>
      </c>
      <c r="BI416" s="113">
        <f>IF(U416="nulová",N416,0)</f>
        <v>0</v>
      </c>
      <c r="BJ416" s="21" t="s">
        <v>88</v>
      </c>
      <c r="BK416" s="113">
        <f>ROUND(L416*K416,2)</f>
        <v>0</v>
      </c>
      <c r="BL416" s="21" t="s">
        <v>181</v>
      </c>
      <c r="BM416" s="21" t="s">
        <v>634</v>
      </c>
    </row>
    <row r="417" spans="2:51" s="12" customFormat="1" ht="22.5" customHeight="1">
      <c r="B417" s="194"/>
      <c r="C417" s="195"/>
      <c r="D417" s="195"/>
      <c r="E417" s="196" t="s">
        <v>22</v>
      </c>
      <c r="F417" s="311" t="s">
        <v>635</v>
      </c>
      <c r="G417" s="312"/>
      <c r="H417" s="312"/>
      <c r="I417" s="312"/>
      <c r="J417" s="195"/>
      <c r="K417" s="197" t="s">
        <v>22</v>
      </c>
      <c r="L417" s="195"/>
      <c r="M417" s="195"/>
      <c r="N417" s="195"/>
      <c r="O417" s="195"/>
      <c r="P417" s="195"/>
      <c r="Q417" s="195"/>
      <c r="R417" s="198"/>
      <c r="T417" s="199"/>
      <c r="U417" s="195"/>
      <c r="V417" s="195"/>
      <c r="W417" s="195"/>
      <c r="X417" s="195"/>
      <c r="Y417" s="195"/>
      <c r="Z417" s="195"/>
      <c r="AA417" s="200"/>
      <c r="AT417" s="201" t="s">
        <v>199</v>
      </c>
      <c r="AU417" s="201" t="s">
        <v>140</v>
      </c>
      <c r="AV417" s="12" t="s">
        <v>88</v>
      </c>
      <c r="AW417" s="12" t="s">
        <v>37</v>
      </c>
      <c r="AX417" s="12" t="s">
        <v>80</v>
      </c>
      <c r="AY417" s="201" t="s">
        <v>176</v>
      </c>
    </row>
    <row r="418" spans="2:51" s="10" customFormat="1" ht="22.5" customHeight="1">
      <c r="B418" s="178"/>
      <c r="C418" s="179"/>
      <c r="D418" s="179"/>
      <c r="E418" s="180" t="s">
        <v>22</v>
      </c>
      <c r="F418" s="303" t="s">
        <v>636</v>
      </c>
      <c r="G418" s="304"/>
      <c r="H418" s="304"/>
      <c r="I418" s="304"/>
      <c r="J418" s="179"/>
      <c r="K418" s="181">
        <v>47.37</v>
      </c>
      <c r="L418" s="179"/>
      <c r="M418" s="179"/>
      <c r="N418" s="179"/>
      <c r="O418" s="179"/>
      <c r="P418" s="179"/>
      <c r="Q418" s="179"/>
      <c r="R418" s="182"/>
      <c r="T418" s="183"/>
      <c r="U418" s="179"/>
      <c r="V418" s="179"/>
      <c r="W418" s="179"/>
      <c r="X418" s="179"/>
      <c r="Y418" s="179"/>
      <c r="Z418" s="179"/>
      <c r="AA418" s="184"/>
      <c r="AT418" s="185" t="s">
        <v>199</v>
      </c>
      <c r="AU418" s="185" t="s">
        <v>140</v>
      </c>
      <c r="AV418" s="10" t="s">
        <v>140</v>
      </c>
      <c r="AW418" s="10" t="s">
        <v>37</v>
      </c>
      <c r="AX418" s="10" t="s">
        <v>80</v>
      </c>
      <c r="AY418" s="185" t="s">
        <v>176</v>
      </c>
    </row>
    <row r="419" spans="2:51" s="11" customFormat="1" ht="22.5" customHeight="1">
      <c r="B419" s="186"/>
      <c r="C419" s="187"/>
      <c r="D419" s="187"/>
      <c r="E419" s="188" t="s">
        <v>22</v>
      </c>
      <c r="F419" s="271" t="s">
        <v>200</v>
      </c>
      <c r="G419" s="272"/>
      <c r="H419" s="272"/>
      <c r="I419" s="272"/>
      <c r="J419" s="187"/>
      <c r="K419" s="189">
        <v>47.37</v>
      </c>
      <c r="L419" s="187"/>
      <c r="M419" s="187"/>
      <c r="N419" s="187"/>
      <c r="O419" s="187"/>
      <c r="P419" s="187"/>
      <c r="Q419" s="187"/>
      <c r="R419" s="190"/>
      <c r="T419" s="191"/>
      <c r="U419" s="187"/>
      <c r="V419" s="187"/>
      <c r="W419" s="187"/>
      <c r="X419" s="187"/>
      <c r="Y419" s="187"/>
      <c r="Z419" s="187"/>
      <c r="AA419" s="192"/>
      <c r="AT419" s="193" t="s">
        <v>199</v>
      </c>
      <c r="AU419" s="193" t="s">
        <v>140</v>
      </c>
      <c r="AV419" s="11" t="s">
        <v>181</v>
      </c>
      <c r="AW419" s="11" t="s">
        <v>37</v>
      </c>
      <c r="AX419" s="11" t="s">
        <v>88</v>
      </c>
      <c r="AY419" s="193" t="s">
        <v>176</v>
      </c>
    </row>
    <row r="420" spans="2:65" s="1" customFormat="1" ht="31.5" customHeight="1">
      <c r="B420" s="38"/>
      <c r="C420" s="171" t="s">
        <v>637</v>
      </c>
      <c r="D420" s="171" t="s">
        <v>177</v>
      </c>
      <c r="E420" s="172" t="s">
        <v>638</v>
      </c>
      <c r="F420" s="265" t="s">
        <v>639</v>
      </c>
      <c r="G420" s="265"/>
      <c r="H420" s="265"/>
      <c r="I420" s="265"/>
      <c r="J420" s="173" t="s">
        <v>461</v>
      </c>
      <c r="K420" s="174">
        <v>1</v>
      </c>
      <c r="L420" s="266">
        <v>0</v>
      </c>
      <c r="M420" s="267"/>
      <c r="N420" s="268">
        <f aca="true" t="shared" si="5" ref="N420:N426">ROUND(L420*K420,2)</f>
        <v>0</v>
      </c>
      <c r="O420" s="268"/>
      <c r="P420" s="268"/>
      <c r="Q420" s="268"/>
      <c r="R420" s="40"/>
      <c r="T420" s="175" t="s">
        <v>22</v>
      </c>
      <c r="U420" s="47" t="s">
        <v>45</v>
      </c>
      <c r="V420" s="39"/>
      <c r="W420" s="176">
        <f aca="true" t="shared" si="6" ref="W420:W426">V420*K420</f>
        <v>0</v>
      </c>
      <c r="X420" s="176">
        <v>0.00446</v>
      </c>
      <c r="Y420" s="176">
        <f aca="true" t="shared" si="7" ref="Y420:Y426">X420*K420</f>
        <v>0.00446</v>
      </c>
      <c r="Z420" s="176">
        <v>0</v>
      </c>
      <c r="AA420" s="177">
        <f aca="true" t="shared" si="8" ref="AA420:AA426">Z420*K420</f>
        <v>0</v>
      </c>
      <c r="AR420" s="21" t="s">
        <v>181</v>
      </c>
      <c r="AT420" s="21" t="s">
        <v>177</v>
      </c>
      <c r="AU420" s="21" t="s">
        <v>140</v>
      </c>
      <c r="AY420" s="21" t="s">
        <v>176</v>
      </c>
      <c r="BE420" s="113">
        <f aca="true" t="shared" si="9" ref="BE420:BE426">IF(U420="základní",N420,0)</f>
        <v>0</v>
      </c>
      <c r="BF420" s="113">
        <f aca="true" t="shared" si="10" ref="BF420:BF426">IF(U420="snížená",N420,0)</f>
        <v>0</v>
      </c>
      <c r="BG420" s="113">
        <f aca="true" t="shared" si="11" ref="BG420:BG426">IF(U420="zákl. přenesená",N420,0)</f>
        <v>0</v>
      </c>
      <c r="BH420" s="113">
        <f aca="true" t="shared" si="12" ref="BH420:BH426">IF(U420="sníž. přenesená",N420,0)</f>
        <v>0</v>
      </c>
      <c r="BI420" s="113">
        <f aca="true" t="shared" si="13" ref="BI420:BI426">IF(U420="nulová",N420,0)</f>
        <v>0</v>
      </c>
      <c r="BJ420" s="21" t="s">
        <v>88</v>
      </c>
      <c r="BK420" s="113">
        <f aca="true" t="shared" si="14" ref="BK420:BK426">ROUND(L420*K420,2)</f>
        <v>0</v>
      </c>
      <c r="BL420" s="21" t="s">
        <v>181</v>
      </c>
      <c r="BM420" s="21" t="s">
        <v>640</v>
      </c>
    </row>
    <row r="421" spans="2:65" s="1" customFormat="1" ht="31.5" customHeight="1">
      <c r="B421" s="38"/>
      <c r="C421" s="171" t="s">
        <v>641</v>
      </c>
      <c r="D421" s="171" t="s">
        <v>177</v>
      </c>
      <c r="E421" s="172" t="s">
        <v>642</v>
      </c>
      <c r="F421" s="265" t="s">
        <v>643</v>
      </c>
      <c r="G421" s="265"/>
      <c r="H421" s="265"/>
      <c r="I421" s="265"/>
      <c r="J421" s="173" t="s">
        <v>461</v>
      </c>
      <c r="K421" s="174">
        <v>1</v>
      </c>
      <c r="L421" s="266">
        <v>0</v>
      </c>
      <c r="M421" s="267"/>
      <c r="N421" s="268">
        <f t="shared" si="5"/>
        <v>0</v>
      </c>
      <c r="O421" s="268"/>
      <c r="P421" s="268"/>
      <c r="Q421" s="268"/>
      <c r="R421" s="40"/>
      <c r="T421" s="175" t="s">
        <v>22</v>
      </c>
      <c r="U421" s="47" t="s">
        <v>45</v>
      </c>
      <c r="V421" s="39"/>
      <c r="W421" s="176">
        <f t="shared" si="6"/>
        <v>0</v>
      </c>
      <c r="X421" s="176">
        <v>0.00446</v>
      </c>
      <c r="Y421" s="176">
        <f t="shared" si="7"/>
        <v>0.00446</v>
      </c>
      <c r="Z421" s="176">
        <v>0</v>
      </c>
      <c r="AA421" s="177">
        <f t="shared" si="8"/>
        <v>0</v>
      </c>
      <c r="AR421" s="21" t="s">
        <v>181</v>
      </c>
      <c r="AT421" s="21" t="s">
        <v>177</v>
      </c>
      <c r="AU421" s="21" t="s">
        <v>140</v>
      </c>
      <c r="AY421" s="21" t="s">
        <v>176</v>
      </c>
      <c r="BE421" s="113">
        <f t="shared" si="9"/>
        <v>0</v>
      </c>
      <c r="BF421" s="113">
        <f t="shared" si="10"/>
        <v>0</v>
      </c>
      <c r="BG421" s="113">
        <f t="shared" si="11"/>
        <v>0</v>
      </c>
      <c r="BH421" s="113">
        <f t="shared" si="12"/>
        <v>0</v>
      </c>
      <c r="BI421" s="113">
        <f t="shared" si="13"/>
        <v>0</v>
      </c>
      <c r="BJ421" s="21" t="s">
        <v>88</v>
      </c>
      <c r="BK421" s="113">
        <f t="shared" si="14"/>
        <v>0</v>
      </c>
      <c r="BL421" s="21" t="s">
        <v>181</v>
      </c>
      <c r="BM421" s="21" t="s">
        <v>644</v>
      </c>
    </row>
    <row r="422" spans="2:65" s="1" customFormat="1" ht="31.5" customHeight="1">
      <c r="B422" s="38"/>
      <c r="C422" s="171" t="s">
        <v>645</v>
      </c>
      <c r="D422" s="171" t="s">
        <v>177</v>
      </c>
      <c r="E422" s="172" t="s">
        <v>646</v>
      </c>
      <c r="F422" s="265" t="s">
        <v>647</v>
      </c>
      <c r="G422" s="265"/>
      <c r="H422" s="265"/>
      <c r="I422" s="265"/>
      <c r="J422" s="173" t="s">
        <v>461</v>
      </c>
      <c r="K422" s="174">
        <v>1</v>
      </c>
      <c r="L422" s="266">
        <v>0</v>
      </c>
      <c r="M422" s="267"/>
      <c r="N422" s="268">
        <f t="shared" si="5"/>
        <v>0</v>
      </c>
      <c r="O422" s="268"/>
      <c r="P422" s="268"/>
      <c r="Q422" s="268"/>
      <c r="R422" s="40"/>
      <c r="T422" s="175" t="s">
        <v>22</v>
      </c>
      <c r="U422" s="47" t="s">
        <v>45</v>
      </c>
      <c r="V422" s="39"/>
      <c r="W422" s="176">
        <f t="shared" si="6"/>
        <v>0</v>
      </c>
      <c r="X422" s="176">
        <v>0.00446</v>
      </c>
      <c r="Y422" s="176">
        <f t="shared" si="7"/>
        <v>0.00446</v>
      </c>
      <c r="Z422" s="176">
        <v>0</v>
      </c>
      <c r="AA422" s="177">
        <f t="shared" si="8"/>
        <v>0</v>
      </c>
      <c r="AR422" s="21" t="s">
        <v>181</v>
      </c>
      <c r="AT422" s="21" t="s">
        <v>177</v>
      </c>
      <c r="AU422" s="21" t="s">
        <v>140</v>
      </c>
      <c r="AY422" s="21" t="s">
        <v>176</v>
      </c>
      <c r="BE422" s="113">
        <f t="shared" si="9"/>
        <v>0</v>
      </c>
      <c r="BF422" s="113">
        <f t="shared" si="10"/>
        <v>0</v>
      </c>
      <c r="BG422" s="113">
        <f t="shared" si="11"/>
        <v>0</v>
      </c>
      <c r="BH422" s="113">
        <f t="shared" si="12"/>
        <v>0</v>
      </c>
      <c r="BI422" s="113">
        <f t="shared" si="13"/>
        <v>0</v>
      </c>
      <c r="BJ422" s="21" t="s">
        <v>88</v>
      </c>
      <c r="BK422" s="113">
        <f t="shared" si="14"/>
        <v>0</v>
      </c>
      <c r="BL422" s="21" t="s">
        <v>181</v>
      </c>
      <c r="BM422" s="21" t="s">
        <v>648</v>
      </c>
    </row>
    <row r="423" spans="2:65" s="1" customFormat="1" ht="22.5" customHeight="1">
      <c r="B423" s="38"/>
      <c r="C423" s="171" t="s">
        <v>649</v>
      </c>
      <c r="D423" s="171" t="s">
        <v>177</v>
      </c>
      <c r="E423" s="172" t="s">
        <v>650</v>
      </c>
      <c r="F423" s="265" t="s">
        <v>651</v>
      </c>
      <c r="G423" s="265"/>
      <c r="H423" s="265"/>
      <c r="I423" s="265"/>
      <c r="J423" s="173" t="s">
        <v>315</v>
      </c>
      <c r="K423" s="174">
        <v>286.498</v>
      </c>
      <c r="L423" s="266">
        <v>0</v>
      </c>
      <c r="M423" s="267"/>
      <c r="N423" s="268">
        <f t="shared" si="5"/>
        <v>0</v>
      </c>
      <c r="O423" s="268"/>
      <c r="P423" s="268"/>
      <c r="Q423" s="268"/>
      <c r="R423" s="40"/>
      <c r="T423" s="175" t="s">
        <v>22</v>
      </c>
      <c r="U423" s="47" t="s">
        <v>45</v>
      </c>
      <c r="V423" s="39"/>
      <c r="W423" s="176">
        <f t="shared" si="6"/>
        <v>0</v>
      </c>
      <c r="X423" s="176">
        <v>0.0003</v>
      </c>
      <c r="Y423" s="176">
        <f t="shared" si="7"/>
        <v>0.0859494</v>
      </c>
      <c r="Z423" s="176">
        <v>0</v>
      </c>
      <c r="AA423" s="177">
        <f t="shared" si="8"/>
        <v>0</v>
      </c>
      <c r="AR423" s="21" t="s">
        <v>181</v>
      </c>
      <c r="AT423" s="21" t="s">
        <v>177</v>
      </c>
      <c r="AU423" s="21" t="s">
        <v>140</v>
      </c>
      <c r="AY423" s="21" t="s">
        <v>176</v>
      </c>
      <c r="BE423" s="113">
        <f t="shared" si="9"/>
        <v>0</v>
      </c>
      <c r="BF423" s="113">
        <f t="shared" si="10"/>
        <v>0</v>
      </c>
      <c r="BG423" s="113">
        <f t="shared" si="11"/>
        <v>0</v>
      </c>
      <c r="BH423" s="113">
        <f t="shared" si="12"/>
        <v>0</v>
      </c>
      <c r="BI423" s="113">
        <f t="shared" si="13"/>
        <v>0</v>
      </c>
      <c r="BJ423" s="21" t="s">
        <v>88</v>
      </c>
      <c r="BK423" s="113">
        <f t="shared" si="14"/>
        <v>0</v>
      </c>
      <c r="BL423" s="21" t="s">
        <v>181</v>
      </c>
      <c r="BM423" s="21" t="s">
        <v>652</v>
      </c>
    </row>
    <row r="424" spans="2:65" s="1" customFormat="1" ht="31.5" customHeight="1">
      <c r="B424" s="38"/>
      <c r="C424" s="171" t="s">
        <v>653</v>
      </c>
      <c r="D424" s="171" t="s">
        <v>177</v>
      </c>
      <c r="E424" s="172" t="s">
        <v>654</v>
      </c>
      <c r="F424" s="265" t="s">
        <v>655</v>
      </c>
      <c r="G424" s="265"/>
      <c r="H424" s="265"/>
      <c r="I424" s="265"/>
      <c r="J424" s="173" t="s">
        <v>315</v>
      </c>
      <c r="K424" s="174">
        <v>67.16</v>
      </c>
      <c r="L424" s="266">
        <v>0</v>
      </c>
      <c r="M424" s="267"/>
      <c r="N424" s="268">
        <f t="shared" si="5"/>
        <v>0</v>
      </c>
      <c r="O424" s="268"/>
      <c r="P424" s="268"/>
      <c r="Q424" s="268"/>
      <c r="R424" s="40"/>
      <c r="T424" s="175" t="s">
        <v>22</v>
      </c>
      <c r="U424" s="47" t="s">
        <v>45</v>
      </c>
      <c r="V424" s="39"/>
      <c r="W424" s="176">
        <f t="shared" si="6"/>
        <v>0</v>
      </c>
      <c r="X424" s="176">
        <v>0.02079</v>
      </c>
      <c r="Y424" s="176">
        <f t="shared" si="7"/>
        <v>1.3962564</v>
      </c>
      <c r="Z424" s="176">
        <v>0</v>
      </c>
      <c r="AA424" s="177">
        <f t="shared" si="8"/>
        <v>0</v>
      </c>
      <c r="AR424" s="21" t="s">
        <v>181</v>
      </c>
      <c r="AT424" s="21" t="s">
        <v>177</v>
      </c>
      <c r="AU424" s="21" t="s">
        <v>140</v>
      </c>
      <c r="AY424" s="21" t="s">
        <v>176</v>
      </c>
      <c r="BE424" s="113">
        <f t="shared" si="9"/>
        <v>0</v>
      </c>
      <c r="BF424" s="113">
        <f t="shared" si="10"/>
        <v>0</v>
      </c>
      <c r="BG424" s="113">
        <f t="shared" si="11"/>
        <v>0</v>
      </c>
      <c r="BH424" s="113">
        <f t="shared" si="12"/>
        <v>0</v>
      </c>
      <c r="BI424" s="113">
        <f t="shared" si="13"/>
        <v>0</v>
      </c>
      <c r="BJ424" s="21" t="s">
        <v>88</v>
      </c>
      <c r="BK424" s="113">
        <f t="shared" si="14"/>
        <v>0</v>
      </c>
      <c r="BL424" s="21" t="s">
        <v>181</v>
      </c>
      <c r="BM424" s="21" t="s">
        <v>656</v>
      </c>
    </row>
    <row r="425" spans="2:65" s="1" customFormat="1" ht="31.5" customHeight="1">
      <c r="B425" s="38"/>
      <c r="C425" s="171" t="s">
        <v>657</v>
      </c>
      <c r="D425" s="171" t="s">
        <v>177</v>
      </c>
      <c r="E425" s="172" t="s">
        <v>658</v>
      </c>
      <c r="F425" s="265" t="s">
        <v>659</v>
      </c>
      <c r="G425" s="265"/>
      <c r="H425" s="265"/>
      <c r="I425" s="265"/>
      <c r="J425" s="173" t="s">
        <v>269</v>
      </c>
      <c r="K425" s="174">
        <v>115.146</v>
      </c>
      <c r="L425" s="266">
        <v>0</v>
      </c>
      <c r="M425" s="267"/>
      <c r="N425" s="268">
        <f t="shared" si="5"/>
        <v>0</v>
      </c>
      <c r="O425" s="268"/>
      <c r="P425" s="268"/>
      <c r="Q425" s="268"/>
      <c r="R425" s="40"/>
      <c r="T425" s="175" t="s">
        <v>22</v>
      </c>
      <c r="U425" s="47" t="s">
        <v>45</v>
      </c>
      <c r="V425" s="39"/>
      <c r="W425" s="176">
        <f t="shared" si="6"/>
        <v>0</v>
      </c>
      <c r="X425" s="176">
        <v>0.00012</v>
      </c>
      <c r="Y425" s="176">
        <f t="shared" si="7"/>
        <v>0.01381752</v>
      </c>
      <c r="Z425" s="176">
        <v>0</v>
      </c>
      <c r="AA425" s="177">
        <f t="shared" si="8"/>
        <v>0</v>
      </c>
      <c r="AR425" s="21" t="s">
        <v>181</v>
      </c>
      <c r="AT425" s="21" t="s">
        <v>177</v>
      </c>
      <c r="AU425" s="21" t="s">
        <v>140</v>
      </c>
      <c r="AY425" s="21" t="s">
        <v>176</v>
      </c>
      <c r="BE425" s="113">
        <f t="shared" si="9"/>
        <v>0</v>
      </c>
      <c r="BF425" s="113">
        <f t="shared" si="10"/>
        <v>0</v>
      </c>
      <c r="BG425" s="113">
        <f t="shared" si="11"/>
        <v>0</v>
      </c>
      <c r="BH425" s="113">
        <f t="shared" si="12"/>
        <v>0</v>
      </c>
      <c r="BI425" s="113">
        <f t="shared" si="13"/>
        <v>0</v>
      </c>
      <c r="BJ425" s="21" t="s">
        <v>88</v>
      </c>
      <c r="BK425" s="113">
        <f t="shared" si="14"/>
        <v>0</v>
      </c>
      <c r="BL425" s="21" t="s">
        <v>181</v>
      </c>
      <c r="BM425" s="21" t="s">
        <v>660</v>
      </c>
    </row>
    <row r="426" spans="2:65" s="1" customFormat="1" ht="22.5" customHeight="1">
      <c r="B426" s="38"/>
      <c r="C426" s="171" t="s">
        <v>661</v>
      </c>
      <c r="D426" s="171" t="s">
        <v>177</v>
      </c>
      <c r="E426" s="172" t="s">
        <v>662</v>
      </c>
      <c r="F426" s="265" t="s">
        <v>663</v>
      </c>
      <c r="G426" s="265"/>
      <c r="H426" s="265"/>
      <c r="I426" s="265"/>
      <c r="J426" s="173" t="s">
        <v>269</v>
      </c>
      <c r="K426" s="174">
        <v>786.391</v>
      </c>
      <c r="L426" s="266">
        <v>0</v>
      </c>
      <c r="M426" s="267"/>
      <c r="N426" s="268">
        <f t="shared" si="5"/>
        <v>0</v>
      </c>
      <c r="O426" s="268"/>
      <c r="P426" s="268"/>
      <c r="Q426" s="268"/>
      <c r="R426" s="40"/>
      <c r="T426" s="175" t="s">
        <v>22</v>
      </c>
      <c r="U426" s="47" t="s">
        <v>45</v>
      </c>
      <c r="V426" s="39"/>
      <c r="W426" s="176">
        <f t="shared" si="6"/>
        <v>0</v>
      </c>
      <c r="X426" s="176">
        <v>0</v>
      </c>
      <c r="Y426" s="176">
        <f t="shared" si="7"/>
        <v>0</v>
      </c>
      <c r="Z426" s="176">
        <v>0.024</v>
      </c>
      <c r="AA426" s="177">
        <f t="shared" si="8"/>
        <v>18.873383999999998</v>
      </c>
      <c r="AR426" s="21" t="s">
        <v>181</v>
      </c>
      <c r="AT426" s="21" t="s">
        <v>177</v>
      </c>
      <c r="AU426" s="21" t="s">
        <v>140</v>
      </c>
      <c r="AY426" s="21" t="s">
        <v>176</v>
      </c>
      <c r="BE426" s="113">
        <f t="shared" si="9"/>
        <v>0</v>
      </c>
      <c r="BF426" s="113">
        <f t="shared" si="10"/>
        <v>0</v>
      </c>
      <c r="BG426" s="113">
        <f t="shared" si="11"/>
        <v>0</v>
      </c>
      <c r="BH426" s="113">
        <f t="shared" si="12"/>
        <v>0</v>
      </c>
      <c r="BI426" s="113">
        <f t="shared" si="13"/>
        <v>0</v>
      </c>
      <c r="BJ426" s="21" t="s">
        <v>88</v>
      </c>
      <c r="BK426" s="113">
        <f t="shared" si="14"/>
        <v>0</v>
      </c>
      <c r="BL426" s="21" t="s">
        <v>181</v>
      </c>
      <c r="BM426" s="21" t="s">
        <v>664</v>
      </c>
    </row>
    <row r="427" spans="2:51" s="10" customFormat="1" ht="22.5" customHeight="1">
      <c r="B427" s="178"/>
      <c r="C427" s="179"/>
      <c r="D427" s="179"/>
      <c r="E427" s="180" t="s">
        <v>22</v>
      </c>
      <c r="F427" s="269" t="s">
        <v>665</v>
      </c>
      <c r="G427" s="270"/>
      <c r="H427" s="270"/>
      <c r="I427" s="270"/>
      <c r="J427" s="179"/>
      <c r="K427" s="181">
        <v>786.391</v>
      </c>
      <c r="L427" s="179"/>
      <c r="M427" s="179"/>
      <c r="N427" s="179"/>
      <c r="O427" s="179"/>
      <c r="P427" s="179"/>
      <c r="Q427" s="179"/>
      <c r="R427" s="182"/>
      <c r="T427" s="183"/>
      <c r="U427" s="179"/>
      <c r="V427" s="179"/>
      <c r="W427" s="179"/>
      <c r="X427" s="179"/>
      <c r="Y427" s="179"/>
      <c r="Z427" s="179"/>
      <c r="AA427" s="184"/>
      <c r="AT427" s="185" t="s">
        <v>199</v>
      </c>
      <c r="AU427" s="185" t="s">
        <v>140</v>
      </c>
      <c r="AV427" s="10" t="s">
        <v>140</v>
      </c>
      <c r="AW427" s="10" t="s">
        <v>37</v>
      </c>
      <c r="AX427" s="10" t="s">
        <v>80</v>
      </c>
      <c r="AY427" s="185" t="s">
        <v>176</v>
      </c>
    </row>
    <row r="428" spans="2:51" s="11" customFormat="1" ht="22.5" customHeight="1">
      <c r="B428" s="186"/>
      <c r="C428" s="187"/>
      <c r="D428" s="187"/>
      <c r="E428" s="188" t="s">
        <v>22</v>
      </c>
      <c r="F428" s="271" t="s">
        <v>200</v>
      </c>
      <c r="G428" s="272"/>
      <c r="H428" s="272"/>
      <c r="I428" s="272"/>
      <c r="J428" s="187"/>
      <c r="K428" s="189">
        <v>786.391</v>
      </c>
      <c r="L428" s="187"/>
      <c r="M428" s="187"/>
      <c r="N428" s="187"/>
      <c r="O428" s="187"/>
      <c r="P428" s="187"/>
      <c r="Q428" s="187"/>
      <c r="R428" s="190"/>
      <c r="T428" s="191"/>
      <c r="U428" s="187"/>
      <c r="V428" s="187"/>
      <c r="W428" s="187"/>
      <c r="X428" s="187"/>
      <c r="Y428" s="187"/>
      <c r="Z428" s="187"/>
      <c r="AA428" s="192"/>
      <c r="AT428" s="193" t="s">
        <v>199</v>
      </c>
      <c r="AU428" s="193" t="s">
        <v>140</v>
      </c>
      <c r="AV428" s="11" t="s">
        <v>181</v>
      </c>
      <c r="AW428" s="11" t="s">
        <v>37</v>
      </c>
      <c r="AX428" s="11" t="s">
        <v>88</v>
      </c>
      <c r="AY428" s="193" t="s">
        <v>176</v>
      </c>
    </row>
    <row r="429" spans="2:65" s="1" customFormat="1" ht="31.5" customHeight="1">
      <c r="B429" s="38"/>
      <c r="C429" s="171" t="s">
        <v>666</v>
      </c>
      <c r="D429" s="171" t="s">
        <v>177</v>
      </c>
      <c r="E429" s="172" t="s">
        <v>667</v>
      </c>
      <c r="F429" s="265" t="s">
        <v>668</v>
      </c>
      <c r="G429" s="265"/>
      <c r="H429" s="265"/>
      <c r="I429" s="265"/>
      <c r="J429" s="173" t="s">
        <v>180</v>
      </c>
      <c r="K429" s="174">
        <v>13.947</v>
      </c>
      <c r="L429" s="266">
        <v>0</v>
      </c>
      <c r="M429" s="267"/>
      <c r="N429" s="268">
        <f>ROUND(L429*K429,2)</f>
        <v>0</v>
      </c>
      <c r="O429" s="268"/>
      <c r="P429" s="268"/>
      <c r="Q429" s="268"/>
      <c r="R429" s="40"/>
      <c r="T429" s="175" t="s">
        <v>22</v>
      </c>
      <c r="U429" s="47" t="s">
        <v>45</v>
      </c>
      <c r="V429" s="39"/>
      <c r="W429" s="176">
        <f>V429*K429</f>
        <v>0</v>
      </c>
      <c r="X429" s="176">
        <v>2.25634</v>
      </c>
      <c r="Y429" s="176">
        <f>X429*K429</f>
        <v>31.469173979999994</v>
      </c>
      <c r="Z429" s="176">
        <v>0</v>
      </c>
      <c r="AA429" s="177">
        <f>Z429*K429</f>
        <v>0</v>
      </c>
      <c r="AR429" s="21" t="s">
        <v>181</v>
      </c>
      <c r="AT429" s="21" t="s">
        <v>177</v>
      </c>
      <c r="AU429" s="21" t="s">
        <v>140</v>
      </c>
      <c r="AY429" s="21" t="s">
        <v>176</v>
      </c>
      <c r="BE429" s="113">
        <f>IF(U429="základní",N429,0)</f>
        <v>0</v>
      </c>
      <c r="BF429" s="113">
        <f>IF(U429="snížená",N429,0)</f>
        <v>0</v>
      </c>
      <c r="BG429" s="113">
        <f>IF(U429="zákl. přenesená",N429,0)</f>
        <v>0</v>
      </c>
      <c r="BH429" s="113">
        <f>IF(U429="sníž. přenesená",N429,0)</f>
        <v>0</v>
      </c>
      <c r="BI429" s="113">
        <f>IF(U429="nulová",N429,0)</f>
        <v>0</v>
      </c>
      <c r="BJ429" s="21" t="s">
        <v>88</v>
      </c>
      <c r="BK429" s="113">
        <f>ROUND(L429*K429,2)</f>
        <v>0</v>
      </c>
      <c r="BL429" s="21" t="s">
        <v>181</v>
      </c>
      <c r="BM429" s="21" t="s">
        <v>669</v>
      </c>
    </row>
    <row r="430" spans="2:51" s="10" customFormat="1" ht="22.5" customHeight="1">
      <c r="B430" s="178"/>
      <c r="C430" s="179"/>
      <c r="D430" s="179"/>
      <c r="E430" s="180" t="s">
        <v>22</v>
      </c>
      <c r="F430" s="269" t="s">
        <v>670</v>
      </c>
      <c r="G430" s="270"/>
      <c r="H430" s="270"/>
      <c r="I430" s="270"/>
      <c r="J430" s="179"/>
      <c r="K430" s="181">
        <v>5.348</v>
      </c>
      <c r="L430" s="179"/>
      <c r="M430" s="179"/>
      <c r="N430" s="179"/>
      <c r="O430" s="179"/>
      <c r="P430" s="179"/>
      <c r="Q430" s="179"/>
      <c r="R430" s="182"/>
      <c r="T430" s="183"/>
      <c r="U430" s="179"/>
      <c r="V430" s="179"/>
      <c r="W430" s="179"/>
      <c r="X430" s="179"/>
      <c r="Y430" s="179"/>
      <c r="Z430" s="179"/>
      <c r="AA430" s="184"/>
      <c r="AT430" s="185" t="s">
        <v>199</v>
      </c>
      <c r="AU430" s="185" t="s">
        <v>140</v>
      </c>
      <c r="AV430" s="10" t="s">
        <v>140</v>
      </c>
      <c r="AW430" s="10" t="s">
        <v>37</v>
      </c>
      <c r="AX430" s="10" t="s">
        <v>80</v>
      </c>
      <c r="AY430" s="185" t="s">
        <v>176</v>
      </c>
    </row>
    <row r="431" spans="2:51" s="10" customFormat="1" ht="22.5" customHeight="1">
      <c r="B431" s="178"/>
      <c r="C431" s="179"/>
      <c r="D431" s="179"/>
      <c r="E431" s="180" t="s">
        <v>22</v>
      </c>
      <c r="F431" s="303" t="s">
        <v>671</v>
      </c>
      <c r="G431" s="304"/>
      <c r="H431" s="304"/>
      <c r="I431" s="304"/>
      <c r="J431" s="179"/>
      <c r="K431" s="181">
        <v>3.267</v>
      </c>
      <c r="L431" s="179"/>
      <c r="M431" s="179"/>
      <c r="N431" s="179"/>
      <c r="O431" s="179"/>
      <c r="P431" s="179"/>
      <c r="Q431" s="179"/>
      <c r="R431" s="182"/>
      <c r="T431" s="183"/>
      <c r="U431" s="179"/>
      <c r="V431" s="179"/>
      <c r="W431" s="179"/>
      <c r="X431" s="179"/>
      <c r="Y431" s="179"/>
      <c r="Z431" s="179"/>
      <c r="AA431" s="184"/>
      <c r="AT431" s="185" t="s">
        <v>199</v>
      </c>
      <c r="AU431" s="185" t="s">
        <v>140</v>
      </c>
      <c r="AV431" s="10" t="s">
        <v>140</v>
      </c>
      <c r="AW431" s="10" t="s">
        <v>37</v>
      </c>
      <c r="AX431" s="10" t="s">
        <v>80</v>
      </c>
      <c r="AY431" s="185" t="s">
        <v>176</v>
      </c>
    </row>
    <row r="432" spans="2:51" s="10" customFormat="1" ht="22.5" customHeight="1">
      <c r="B432" s="178"/>
      <c r="C432" s="179"/>
      <c r="D432" s="179"/>
      <c r="E432" s="180" t="s">
        <v>22</v>
      </c>
      <c r="F432" s="303" t="s">
        <v>672</v>
      </c>
      <c r="G432" s="304"/>
      <c r="H432" s="304"/>
      <c r="I432" s="304"/>
      <c r="J432" s="179"/>
      <c r="K432" s="181">
        <v>4.419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199</v>
      </c>
      <c r="AU432" s="185" t="s">
        <v>140</v>
      </c>
      <c r="AV432" s="10" t="s">
        <v>140</v>
      </c>
      <c r="AW432" s="10" t="s">
        <v>37</v>
      </c>
      <c r="AX432" s="10" t="s">
        <v>80</v>
      </c>
      <c r="AY432" s="185" t="s">
        <v>176</v>
      </c>
    </row>
    <row r="433" spans="2:51" s="10" customFormat="1" ht="22.5" customHeight="1">
      <c r="B433" s="178"/>
      <c r="C433" s="179"/>
      <c r="D433" s="179"/>
      <c r="E433" s="180" t="s">
        <v>22</v>
      </c>
      <c r="F433" s="303" t="s">
        <v>673</v>
      </c>
      <c r="G433" s="304"/>
      <c r="H433" s="304"/>
      <c r="I433" s="304"/>
      <c r="J433" s="179"/>
      <c r="K433" s="181">
        <v>0</v>
      </c>
      <c r="L433" s="179"/>
      <c r="M433" s="179"/>
      <c r="N433" s="179"/>
      <c r="O433" s="179"/>
      <c r="P433" s="179"/>
      <c r="Q433" s="179"/>
      <c r="R433" s="182"/>
      <c r="T433" s="183"/>
      <c r="U433" s="179"/>
      <c r="V433" s="179"/>
      <c r="W433" s="179"/>
      <c r="X433" s="179"/>
      <c r="Y433" s="179"/>
      <c r="Z433" s="179"/>
      <c r="AA433" s="184"/>
      <c r="AT433" s="185" t="s">
        <v>199</v>
      </c>
      <c r="AU433" s="185" t="s">
        <v>140</v>
      </c>
      <c r="AV433" s="10" t="s">
        <v>140</v>
      </c>
      <c r="AW433" s="10" t="s">
        <v>37</v>
      </c>
      <c r="AX433" s="10" t="s">
        <v>80</v>
      </c>
      <c r="AY433" s="185" t="s">
        <v>176</v>
      </c>
    </row>
    <row r="434" spans="2:51" s="10" customFormat="1" ht="22.5" customHeight="1">
      <c r="B434" s="178"/>
      <c r="C434" s="179"/>
      <c r="D434" s="179"/>
      <c r="E434" s="180" t="s">
        <v>22</v>
      </c>
      <c r="F434" s="303" t="s">
        <v>674</v>
      </c>
      <c r="G434" s="304"/>
      <c r="H434" s="304"/>
      <c r="I434" s="304"/>
      <c r="J434" s="179"/>
      <c r="K434" s="181">
        <v>0.913</v>
      </c>
      <c r="L434" s="179"/>
      <c r="M434" s="179"/>
      <c r="N434" s="179"/>
      <c r="O434" s="179"/>
      <c r="P434" s="179"/>
      <c r="Q434" s="179"/>
      <c r="R434" s="182"/>
      <c r="T434" s="183"/>
      <c r="U434" s="179"/>
      <c r="V434" s="179"/>
      <c r="W434" s="179"/>
      <c r="X434" s="179"/>
      <c r="Y434" s="179"/>
      <c r="Z434" s="179"/>
      <c r="AA434" s="184"/>
      <c r="AT434" s="185" t="s">
        <v>199</v>
      </c>
      <c r="AU434" s="185" t="s">
        <v>140</v>
      </c>
      <c r="AV434" s="10" t="s">
        <v>140</v>
      </c>
      <c r="AW434" s="10" t="s">
        <v>37</v>
      </c>
      <c r="AX434" s="10" t="s">
        <v>80</v>
      </c>
      <c r="AY434" s="185" t="s">
        <v>176</v>
      </c>
    </row>
    <row r="435" spans="2:51" s="11" customFormat="1" ht="22.5" customHeight="1">
      <c r="B435" s="186"/>
      <c r="C435" s="187"/>
      <c r="D435" s="187"/>
      <c r="E435" s="188" t="s">
        <v>22</v>
      </c>
      <c r="F435" s="271" t="s">
        <v>200</v>
      </c>
      <c r="G435" s="272"/>
      <c r="H435" s="272"/>
      <c r="I435" s="272"/>
      <c r="J435" s="187"/>
      <c r="K435" s="189">
        <v>13.947</v>
      </c>
      <c r="L435" s="187"/>
      <c r="M435" s="187"/>
      <c r="N435" s="187"/>
      <c r="O435" s="187"/>
      <c r="P435" s="187"/>
      <c r="Q435" s="187"/>
      <c r="R435" s="190"/>
      <c r="T435" s="191"/>
      <c r="U435" s="187"/>
      <c r="V435" s="187"/>
      <c r="W435" s="187"/>
      <c r="X435" s="187"/>
      <c r="Y435" s="187"/>
      <c r="Z435" s="187"/>
      <c r="AA435" s="192"/>
      <c r="AT435" s="193" t="s">
        <v>199</v>
      </c>
      <c r="AU435" s="193" t="s">
        <v>140</v>
      </c>
      <c r="AV435" s="11" t="s">
        <v>181</v>
      </c>
      <c r="AW435" s="11" t="s">
        <v>37</v>
      </c>
      <c r="AX435" s="11" t="s">
        <v>88</v>
      </c>
      <c r="AY435" s="193" t="s">
        <v>176</v>
      </c>
    </row>
    <row r="436" spans="2:65" s="1" customFormat="1" ht="31.5" customHeight="1">
      <c r="B436" s="38"/>
      <c r="C436" s="171" t="s">
        <v>675</v>
      </c>
      <c r="D436" s="171" t="s">
        <v>177</v>
      </c>
      <c r="E436" s="172" t="s">
        <v>676</v>
      </c>
      <c r="F436" s="265" t="s">
        <v>677</v>
      </c>
      <c r="G436" s="265"/>
      <c r="H436" s="265"/>
      <c r="I436" s="265"/>
      <c r="J436" s="173" t="s">
        <v>180</v>
      </c>
      <c r="K436" s="174">
        <v>0.913</v>
      </c>
      <c r="L436" s="266">
        <v>0</v>
      </c>
      <c r="M436" s="267"/>
      <c r="N436" s="268">
        <f>ROUND(L436*K436,2)</f>
        <v>0</v>
      </c>
      <c r="O436" s="268"/>
      <c r="P436" s="268"/>
      <c r="Q436" s="268"/>
      <c r="R436" s="40"/>
      <c r="T436" s="175" t="s">
        <v>22</v>
      </c>
      <c r="U436" s="47" t="s">
        <v>45</v>
      </c>
      <c r="V436" s="39"/>
      <c r="W436" s="176">
        <f>V436*K436</f>
        <v>0</v>
      </c>
      <c r="X436" s="176">
        <v>0</v>
      </c>
      <c r="Y436" s="176">
        <f>X436*K436</f>
        <v>0</v>
      </c>
      <c r="Z436" s="176">
        <v>0</v>
      </c>
      <c r="AA436" s="177">
        <f>Z436*K436</f>
        <v>0</v>
      </c>
      <c r="AR436" s="21" t="s">
        <v>181</v>
      </c>
      <c r="AT436" s="21" t="s">
        <v>177</v>
      </c>
      <c r="AU436" s="21" t="s">
        <v>140</v>
      </c>
      <c r="AY436" s="21" t="s">
        <v>176</v>
      </c>
      <c r="BE436" s="113">
        <f>IF(U436="základní",N436,0)</f>
        <v>0</v>
      </c>
      <c r="BF436" s="113">
        <f>IF(U436="snížená",N436,0)</f>
        <v>0</v>
      </c>
      <c r="BG436" s="113">
        <f>IF(U436="zákl. přenesená",N436,0)</f>
        <v>0</v>
      </c>
      <c r="BH436" s="113">
        <f>IF(U436="sníž. přenesená",N436,0)</f>
        <v>0</v>
      </c>
      <c r="BI436" s="113">
        <f>IF(U436="nulová",N436,0)</f>
        <v>0</v>
      </c>
      <c r="BJ436" s="21" t="s">
        <v>88</v>
      </c>
      <c r="BK436" s="113">
        <f>ROUND(L436*K436,2)</f>
        <v>0</v>
      </c>
      <c r="BL436" s="21" t="s">
        <v>181</v>
      </c>
      <c r="BM436" s="21" t="s">
        <v>678</v>
      </c>
    </row>
    <row r="437" spans="2:51" s="10" customFormat="1" ht="22.5" customHeight="1">
      <c r="B437" s="178"/>
      <c r="C437" s="179"/>
      <c r="D437" s="179"/>
      <c r="E437" s="180" t="s">
        <v>22</v>
      </c>
      <c r="F437" s="269" t="s">
        <v>674</v>
      </c>
      <c r="G437" s="270"/>
      <c r="H437" s="270"/>
      <c r="I437" s="270"/>
      <c r="J437" s="179"/>
      <c r="K437" s="181">
        <v>0.913</v>
      </c>
      <c r="L437" s="179"/>
      <c r="M437" s="179"/>
      <c r="N437" s="179"/>
      <c r="O437" s="179"/>
      <c r="P437" s="179"/>
      <c r="Q437" s="179"/>
      <c r="R437" s="182"/>
      <c r="T437" s="183"/>
      <c r="U437" s="179"/>
      <c r="V437" s="179"/>
      <c r="W437" s="179"/>
      <c r="X437" s="179"/>
      <c r="Y437" s="179"/>
      <c r="Z437" s="179"/>
      <c r="AA437" s="184"/>
      <c r="AT437" s="185" t="s">
        <v>199</v>
      </c>
      <c r="AU437" s="185" t="s">
        <v>140</v>
      </c>
      <c r="AV437" s="10" t="s">
        <v>140</v>
      </c>
      <c r="AW437" s="10" t="s">
        <v>37</v>
      </c>
      <c r="AX437" s="10" t="s">
        <v>80</v>
      </c>
      <c r="AY437" s="185" t="s">
        <v>176</v>
      </c>
    </row>
    <row r="438" spans="2:51" s="11" customFormat="1" ht="22.5" customHeight="1">
      <c r="B438" s="186"/>
      <c r="C438" s="187"/>
      <c r="D438" s="187"/>
      <c r="E438" s="188" t="s">
        <v>22</v>
      </c>
      <c r="F438" s="271" t="s">
        <v>200</v>
      </c>
      <c r="G438" s="272"/>
      <c r="H438" s="272"/>
      <c r="I438" s="272"/>
      <c r="J438" s="187"/>
      <c r="K438" s="189">
        <v>0.913</v>
      </c>
      <c r="L438" s="187"/>
      <c r="M438" s="187"/>
      <c r="N438" s="187"/>
      <c r="O438" s="187"/>
      <c r="P438" s="187"/>
      <c r="Q438" s="187"/>
      <c r="R438" s="190"/>
      <c r="T438" s="191"/>
      <c r="U438" s="187"/>
      <c r="V438" s="187"/>
      <c r="W438" s="187"/>
      <c r="X438" s="187"/>
      <c r="Y438" s="187"/>
      <c r="Z438" s="187"/>
      <c r="AA438" s="192"/>
      <c r="AT438" s="193" t="s">
        <v>199</v>
      </c>
      <c r="AU438" s="193" t="s">
        <v>140</v>
      </c>
      <c r="AV438" s="11" t="s">
        <v>181</v>
      </c>
      <c r="AW438" s="11" t="s">
        <v>37</v>
      </c>
      <c r="AX438" s="11" t="s">
        <v>88</v>
      </c>
      <c r="AY438" s="193" t="s">
        <v>176</v>
      </c>
    </row>
    <row r="439" spans="2:65" s="1" customFormat="1" ht="22.5" customHeight="1">
      <c r="B439" s="38"/>
      <c r="C439" s="171" t="s">
        <v>679</v>
      </c>
      <c r="D439" s="171" t="s">
        <v>177</v>
      </c>
      <c r="E439" s="172" t="s">
        <v>680</v>
      </c>
      <c r="F439" s="265" t="s">
        <v>681</v>
      </c>
      <c r="G439" s="265"/>
      <c r="H439" s="265"/>
      <c r="I439" s="265"/>
      <c r="J439" s="173" t="s">
        <v>189</v>
      </c>
      <c r="K439" s="174">
        <v>0.03</v>
      </c>
      <c r="L439" s="266">
        <v>0</v>
      </c>
      <c r="M439" s="267"/>
      <c r="N439" s="268">
        <f>ROUND(L439*K439,2)</f>
        <v>0</v>
      </c>
      <c r="O439" s="268"/>
      <c r="P439" s="268"/>
      <c r="Q439" s="268"/>
      <c r="R439" s="40"/>
      <c r="T439" s="175" t="s">
        <v>22</v>
      </c>
      <c r="U439" s="47" t="s">
        <v>45</v>
      </c>
      <c r="V439" s="39"/>
      <c r="W439" s="176">
        <f>V439*K439</f>
        <v>0</v>
      </c>
      <c r="X439" s="176">
        <v>1.05306</v>
      </c>
      <c r="Y439" s="176">
        <f>X439*K439</f>
        <v>0.0315918</v>
      </c>
      <c r="Z439" s="176">
        <v>0</v>
      </c>
      <c r="AA439" s="177">
        <f>Z439*K439</f>
        <v>0</v>
      </c>
      <c r="AR439" s="21" t="s">
        <v>181</v>
      </c>
      <c r="AT439" s="21" t="s">
        <v>177</v>
      </c>
      <c r="AU439" s="21" t="s">
        <v>140</v>
      </c>
      <c r="AY439" s="21" t="s">
        <v>176</v>
      </c>
      <c r="BE439" s="113">
        <f>IF(U439="základní",N439,0)</f>
        <v>0</v>
      </c>
      <c r="BF439" s="113">
        <f>IF(U439="snížená",N439,0)</f>
        <v>0</v>
      </c>
      <c r="BG439" s="113">
        <f>IF(U439="zákl. přenesená",N439,0)</f>
        <v>0</v>
      </c>
      <c r="BH439" s="113">
        <f>IF(U439="sníž. přenesená",N439,0)</f>
        <v>0</v>
      </c>
      <c r="BI439" s="113">
        <f>IF(U439="nulová",N439,0)</f>
        <v>0</v>
      </c>
      <c r="BJ439" s="21" t="s">
        <v>88</v>
      </c>
      <c r="BK439" s="113">
        <f>ROUND(L439*K439,2)</f>
        <v>0</v>
      </c>
      <c r="BL439" s="21" t="s">
        <v>181</v>
      </c>
      <c r="BM439" s="21" t="s">
        <v>682</v>
      </c>
    </row>
    <row r="440" spans="2:51" s="10" customFormat="1" ht="22.5" customHeight="1">
      <c r="B440" s="178"/>
      <c r="C440" s="179"/>
      <c r="D440" s="179"/>
      <c r="E440" s="180" t="s">
        <v>22</v>
      </c>
      <c r="F440" s="269" t="s">
        <v>683</v>
      </c>
      <c r="G440" s="270"/>
      <c r="H440" s="270"/>
      <c r="I440" s="270"/>
      <c r="J440" s="179"/>
      <c r="K440" s="181">
        <v>0.03</v>
      </c>
      <c r="L440" s="179"/>
      <c r="M440" s="179"/>
      <c r="N440" s="179"/>
      <c r="O440" s="179"/>
      <c r="P440" s="179"/>
      <c r="Q440" s="179"/>
      <c r="R440" s="182"/>
      <c r="T440" s="183"/>
      <c r="U440" s="179"/>
      <c r="V440" s="179"/>
      <c r="W440" s="179"/>
      <c r="X440" s="179"/>
      <c r="Y440" s="179"/>
      <c r="Z440" s="179"/>
      <c r="AA440" s="184"/>
      <c r="AT440" s="185" t="s">
        <v>199</v>
      </c>
      <c r="AU440" s="185" t="s">
        <v>140</v>
      </c>
      <c r="AV440" s="10" t="s">
        <v>140</v>
      </c>
      <c r="AW440" s="10" t="s">
        <v>37</v>
      </c>
      <c r="AX440" s="10" t="s">
        <v>80</v>
      </c>
      <c r="AY440" s="185" t="s">
        <v>176</v>
      </c>
    </row>
    <row r="441" spans="2:51" s="11" customFormat="1" ht="22.5" customHeight="1">
      <c r="B441" s="186"/>
      <c r="C441" s="187"/>
      <c r="D441" s="187"/>
      <c r="E441" s="188" t="s">
        <v>22</v>
      </c>
      <c r="F441" s="271" t="s">
        <v>200</v>
      </c>
      <c r="G441" s="272"/>
      <c r="H441" s="272"/>
      <c r="I441" s="272"/>
      <c r="J441" s="187"/>
      <c r="K441" s="189">
        <v>0.03</v>
      </c>
      <c r="L441" s="187"/>
      <c r="M441" s="187"/>
      <c r="N441" s="187"/>
      <c r="O441" s="187"/>
      <c r="P441" s="187"/>
      <c r="Q441" s="187"/>
      <c r="R441" s="190"/>
      <c r="T441" s="191"/>
      <c r="U441" s="187"/>
      <c r="V441" s="187"/>
      <c r="W441" s="187"/>
      <c r="X441" s="187"/>
      <c r="Y441" s="187"/>
      <c r="Z441" s="187"/>
      <c r="AA441" s="192"/>
      <c r="AT441" s="193" t="s">
        <v>199</v>
      </c>
      <c r="AU441" s="193" t="s">
        <v>140</v>
      </c>
      <c r="AV441" s="11" t="s">
        <v>181</v>
      </c>
      <c r="AW441" s="11" t="s">
        <v>37</v>
      </c>
      <c r="AX441" s="11" t="s">
        <v>88</v>
      </c>
      <c r="AY441" s="193" t="s">
        <v>176</v>
      </c>
    </row>
    <row r="442" spans="2:65" s="1" customFormat="1" ht="31.5" customHeight="1">
      <c r="B442" s="38"/>
      <c r="C442" s="171" t="s">
        <v>684</v>
      </c>
      <c r="D442" s="171" t="s">
        <v>177</v>
      </c>
      <c r="E442" s="172" t="s">
        <v>685</v>
      </c>
      <c r="F442" s="265" t="s">
        <v>686</v>
      </c>
      <c r="G442" s="265"/>
      <c r="H442" s="265"/>
      <c r="I442" s="265"/>
      <c r="J442" s="173" t="s">
        <v>269</v>
      </c>
      <c r="K442" s="174">
        <v>14.66</v>
      </c>
      <c r="L442" s="266">
        <v>0</v>
      </c>
      <c r="M442" s="267"/>
      <c r="N442" s="268">
        <f>ROUND(L442*K442,2)</f>
        <v>0</v>
      </c>
      <c r="O442" s="268"/>
      <c r="P442" s="268"/>
      <c r="Q442" s="268"/>
      <c r="R442" s="40"/>
      <c r="T442" s="175" t="s">
        <v>22</v>
      </c>
      <c r="U442" s="47" t="s">
        <v>45</v>
      </c>
      <c r="V442" s="39"/>
      <c r="W442" s="176">
        <f>V442*K442</f>
        <v>0</v>
      </c>
      <c r="X442" s="176">
        <v>0.06702</v>
      </c>
      <c r="Y442" s="176">
        <f>X442*K442</f>
        <v>0.9825132</v>
      </c>
      <c r="Z442" s="176">
        <v>0</v>
      </c>
      <c r="AA442" s="177">
        <f>Z442*K442</f>
        <v>0</v>
      </c>
      <c r="AR442" s="21" t="s">
        <v>181</v>
      </c>
      <c r="AT442" s="21" t="s">
        <v>177</v>
      </c>
      <c r="AU442" s="21" t="s">
        <v>140</v>
      </c>
      <c r="AY442" s="21" t="s">
        <v>176</v>
      </c>
      <c r="BE442" s="113">
        <f>IF(U442="základní",N442,0)</f>
        <v>0</v>
      </c>
      <c r="BF442" s="113">
        <f>IF(U442="snížená",N442,0)</f>
        <v>0</v>
      </c>
      <c r="BG442" s="113">
        <f>IF(U442="zákl. přenesená",N442,0)</f>
        <v>0</v>
      </c>
      <c r="BH442" s="113">
        <f>IF(U442="sníž. přenesená",N442,0)</f>
        <v>0</v>
      </c>
      <c r="BI442" s="113">
        <f>IF(U442="nulová",N442,0)</f>
        <v>0</v>
      </c>
      <c r="BJ442" s="21" t="s">
        <v>88</v>
      </c>
      <c r="BK442" s="113">
        <f>ROUND(L442*K442,2)</f>
        <v>0</v>
      </c>
      <c r="BL442" s="21" t="s">
        <v>181</v>
      </c>
      <c r="BM442" s="21" t="s">
        <v>687</v>
      </c>
    </row>
    <row r="443" spans="2:51" s="10" customFormat="1" ht="22.5" customHeight="1">
      <c r="B443" s="178"/>
      <c r="C443" s="179"/>
      <c r="D443" s="179"/>
      <c r="E443" s="180" t="s">
        <v>22</v>
      </c>
      <c r="F443" s="269" t="s">
        <v>688</v>
      </c>
      <c r="G443" s="270"/>
      <c r="H443" s="270"/>
      <c r="I443" s="270"/>
      <c r="J443" s="179"/>
      <c r="K443" s="181">
        <v>14.66</v>
      </c>
      <c r="L443" s="179"/>
      <c r="M443" s="179"/>
      <c r="N443" s="179"/>
      <c r="O443" s="179"/>
      <c r="P443" s="179"/>
      <c r="Q443" s="179"/>
      <c r="R443" s="182"/>
      <c r="T443" s="183"/>
      <c r="U443" s="179"/>
      <c r="V443" s="179"/>
      <c r="W443" s="179"/>
      <c r="X443" s="179"/>
      <c r="Y443" s="179"/>
      <c r="Z443" s="179"/>
      <c r="AA443" s="184"/>
      <c r="AT443" s="185" t="s">
        <v>199</v>
      </c>
      <c r="AU443" s="185" t="s">
        <v>140</v>
      </c>
      <c r="AV443" s="10" t="s">
        <v>140</v>
      </c>
      <c r="AW443" s="10" t="s">
        <v>37</v>
      </c>
      <c r="AX443" s="10" t="s">
        <v>80</v>
      </c>
      <c r="AY443" s="185" t="s">
        <v>176</v>
      </c>
    </row>
    <row r="444" spans="2:51" s="11" customFormat="1" ht="22.5" customHeight="1">
      <c r="B444" s="186"/>
      <c r="C444" s="187"/>
      <c r="D444" s="187"/>
      <c r="E444" s="188" t="s">
        <v>22</v>
      </c>
      <c r="F444" s="271" t="s">
        <v>200</v>
      </c>
      <c r="G444" s="272"/>
      <c r="H444" s="272"/>
      <c r="I444" s="272"/>
      <c r="J444" s="187"/>
      <c r="K444" s="189">
        <v>14.66</v>
      </c>
      <c r="L444" s="187"/>
      <c r="M444" s="187"/>
      <c r="N444" s="187"/>
      <c r="O444" s="187"/>
      <c r="P444" s="187"/>
      <c r="Q444" s="187"/>
      <c r="R444" s="190"/>
      <c r="T444" s="191"/>
      <c r="U444" s="187"/>
      <c r="V444" s="187"/>
      <c r="W444" s="187"/>
      <c r="X444" s="187"/>
      <c r="Y444" s="187"/>
      <c r="Z444" s="187"/>
      <c r="AA444" s="192"/>
      <c r="AT444" s="193" t="s">
        <v>199</v>
      </c>
      <c r="AU444" s="193" t="s">
        <v>140</v>
      </c>
      <c r="AV444" s="11" t="s">
        <v>181</v>
      </c>
      <c r="AW444" s="11" t="s">
        <v>37</v>
      </c>
      <c r="AX444" s="11" t="s">
        <v>88</v>
      </c>
      <c r="AY444" s="193" t="s">
        <v>176</v>
      </c>
    </row>
    <row r="445" spans="2:65" s="1" customFormat="1" ht="31.5" customHeight="1">
      <c r="B445" s="38"/>
      <c r="C445" s="171" t="s">
        <v>689</v>
      </c>
      <c r="D445" s="171" t="s">
        <v>177</v>
      </c>
      <c r="E445" s="172" t="s">
        <v>690</v>
      </c>
      <c r="F445" s="265" t="s">
        <v>691</v>
      </c>
      <c r="G445" s="265"/>
      <c r="H445" s="265"/>
      <c r="I445" s="265"/>
      <c r="J445" s="173" t="s">
        <v>269</v>
      </c>
      <c r="K445" s="174">
        <v>143.53</v>
      </c>
      <c r="L445" s="266">
        <v>0</v>
      </c>
      <c r="M445" s="267"/>
      <c r="N445" s="268">
        <f>ROUND(L445*K445,2)</f>
        <v>0</v>
      </c>
      <c r="O445" s="268"/>
      <c r="P445" s="268"/>
      <c r="Q445" s="268"/>
      <c r="R445" s="40"/>
      <c r="T445" s="175" t="s">
        <v>22</v>
      </c>
      <c r="U445" s="47" t="s">
        <v>45</v>
      </c>
      <c r="V445" s="39"/>
      <c r="W445" s="176">
        <f>V445*K445</f>
        <v>0</v>
      </c>
      <c r="X445" s="176">
        <v>0.1117</v>
      </c>
      <c r="Y445" s="176">
        <f>X445*K445</f>
        <v>16.032301</v>
      </c>
      <c r="Z445" s="176">
        <v>0</v>
      </c>
      <c r="AA445" s="177">
        <f>Z445*K445</f>
        <v>0</v>
      </c>
      <c r="AR445" s="21" t="s">
        <v>181</v>
      </c>
      <c r="AT445" s="21" t="s">
        <v>177</v>
      </c>
      <c r="AU445" s="21" t="s">
        <v>140</v>
      </c>
      <c r="AY445" s="21" t="s">
        <v>176</v>
      </c>
      <c r="BE445" s="113">
        <f>IF(U445="základní",N445,0)</f>
        <v>0</v>
      </c>
      <c r="BF445" s="113">
        <f>IF(U445="snížená",N445,0)</f>
        <v>0</v>
      </c>
      <c r="BG445" s="113">
        <f>IF(U445="zákl. přenesená",N445,0)</f>
        <v>0</v>
      </c>
      <c r="BH445" s="113">
        <f>IF(U445="sníž. přenesená",N445,0)</f>
        <v>0</v>
      </c>
      <c r="BI445" s="113">
        <f>IF(U445="nulová",N445,0)</f>
        <v>0</v>
      </c>
      <c r="BJ445" s="21" t="s">
        <v>88</v>
      </c>
      <c r="BK445" s="113">
        <f>ROUND(L445*K445,2)</f>
        <v>0</v>
      </c>
      <c r="BL445" s="21" t="s">
        <v>181</v>
      </c>
      <c r="BM445" s="21" t="s">
        <v>692</v>
      </c>
    </row>
    <row r="446" spans="2:51" s="10" customFormat="1" ht="22.5" customHeight="1">
      <c r="B446" s="178"/>
      <c r="C446" s="179"/>
      <c r="D446" s="179"/>
      <c r="E446" s="180" t="s">
        <v>22</v>
      </c>
      <c r="F446" s="269" t="s">
        <v>693</v>
      </c>
      <c r="G446" s="270"/>
      <c r="H446" s="270"/>
      <c r="I446" s="270"/>
      <c r="J446" s="179"/>
      <c r="K446" s="181">
        <v>143.53</v>
      </c>
      <c r="L446" s="179"/>
      <c r="M446" s="179"/>
      <c r="N446" s="179"/>
      <c r="O446" s="179"/>
      <c r="P446" s="179"/>
      <c r="Q446" s="179"/>
      <c r="R446" s="182"/>
      <c r="T446" s="183"/>
      <c r="U446" s="179"/>
      <c r="V446" s="179"/>
      <c r="W446" s="179"/>
      <c r="X446" s="179"/>
      <c r="Y446" s="179"/>
      <c r="Z446" s="179"/>
      <c r="AA446" s="184"/>
      <c r="AT446" s="185" t="s">
        <v>199</v>
      </c>
      <c r="AU446" s="185" t="s">
        <v>140</v>
      </c>
      <c r="AV446" s="10" t="s">
        <v>140</v>
      </c>
      <c r="AW446" s="10" t="s">
        <v>37</v>
      </c>
      <c r="AX446" s="10" t="s">
        <v>80</v>
      </c>
      <c r="AY446" s="185" t="s">
        <v>176</v>
      </c>
    </row>
    <row r="447" spans="2:51" s="11" customFormat="1" ht="22.5" customHeight="1">
      <c r="B447" s="186"/>
      <c r="C447" s="187"/>
      <c r="D447" s="187"/>
      <c r="E447" s="188" t="s">
        <v>22</v>
      </c>
      <c r="F447" s="271" t="s">
        <v>200</v>
      </c>
      <c r="G447" s="272"/>
      <c r="H447" s="272"/>
      <c r="I447" s="272"/>
      <c r="J447" s="187"/>
      <c r="K447" s="189">
        <v>143.53</v>
      </c>
      <c r="L447" s="187"/>
      <c r="M447" s="187"/>
      <c r="N447" s="187"/>
      <c r="O447" s="187"/>
      <c r="P447" s="187"/>
      <c r="Q447" s="187"/>
      <c r="R447" s="190"/>
      <c r="T447" s="191"/>
      <c r="U447" s="187"/>
      <c r="V447" s="187"/>
      <c r="W447" s="187"/>
      <c r="X447" s="187"/>
      <c r="Y447" s="187"/>
      <c r="Z447" s="187"/>
      <c r="AA447" s="192"/>
      <c r="AT447" s="193" t="s">
        <v>199</v>
      </c>
      <c r="AU447" s="193" t="s">
        <v>140</v>
      </c>
      <c r="AV447" s="11" t="s">
        <v>181</v>
      </c>
      <c r="AW447" s="11" t="s">
        <v>37</v>
      </c>
      <c r="AX447" s="11" t="s">
        <v>88</v>
      </c>
      <c r="AY447" s="193" t="s">
        <v>176</v>
      </c>
    </row>
    <row r="448" spans="2:65" s="1" customFormat="1" ht="22.5" customHeight="1">
      <c r="B448" s="38"/>
      <c r="C448" s="171" t="s">
        <v>694</v>
      </c>
      <c r="D448" s="171" t="s">
        <v>177</v>
      </c>
      <c r="E448" s="172" t="s">
        <v>695</v>
      </c>
      <c r="F448" s="265" t="s">
        <v>696</v>
      </c>
      <c r="G448" s="265"/>
      <c r="H448" s="265"/>
      <c r="I448" s="265"/>
      <c r="J448" s="173" t="s">
        <v>269</v>
      </c>
      <c r="K448" s="174">
        <v>14.05</v>
      </c>
      <c r="L448" s="266">
        <v>0</v>
      </c>
      <c r="M448" s="267"/>
      <c r="N448" s="268">
        <f>ROUND(L448*K448,2)</f>
        <v>0</v>
      </c>
      <c r="O448" s="268"/>
      <c r="P448" s="268"/>
      <c r="Q448" s="268"/>
      <c r="R448" s="40"/>
      <c r="T448" s="175" t="s">
        <v>22</v>
      </c>
      <c r="U448" s="47" t="s">
        <v>45</v>
      </c>
      <c r="V448" s="39"/>
      <c r="W448" s="176">
        <f>V448*K448</f>
        <v>0</v>
      </c>
      <c r="X448" s="176">
        <v>0.00012</v>
      </c>
      <c r="Y448" s="176">
        <f>X448*K448</f>
        <v>0.0016860000000000002</v>
      </c>
      <c r="Z448" s="176">
        <v>0</v>
      </c>
      <c r="AA448" s="177">
        <f>Z448*K448</f>
        <v>0</v>
      </c>
      <c r="AR448" s="21" t="s">
        <v>181</v>
      </c>
      <c r="AT448" s="21" t="s">
        <v>177</v>
      </c>
      <c r="AU448" s="21" t="s">
        <v>140</v>
      </c>
      <c r="AY448" s="21" t="s">
        <v>176</v>
      </c>
      <c r="BE448" s="113">
        <f>IF(U448="základní",N448,0)</f>
        <v>0</v>
      </c>
      <c r="BF448" s="113">
        <f>IF(U448="snížená",N448,0)</f>
        <v>0</v>
      </c>
      <c r="BG448" s="113">
        <f>IF(U448="zákl. přenesená",N448,0)</f>
        <v>0</v>
      </c>
      <c r="BH448" s="113">
        <f>IF(U448="sníž. přenesená",N448,0)</f>
        <v>0</v>
      </c>
      <c r="BI448" s="113">
        <f>IF(U448="nulová",N448,0)</f>
        <v>0</v>
      </c>
      <c r="BJ448" s="21" t="s">
        <v>88</v>
      </c>
      <c r="BK448" s="113">
        <f>ROUND(L448*K448,2)</f>
        <v>0</v>
      </c>
      <c r="BL448" s="21" t="s">
        <v>181</v>
      </c>
      <c r="BM448" s="21" t="s">
        <v>697</v>
      </c>
    </row>
    <row r="449" spans="2:51" s="10" customFormat="1" ht="22.5" customHeight="1">
      <c r="B449" s="178"/>
      <c r="C449" s="179"/>
      <c r="D449" s="179"/>
      <c r="E449" s="180" t="s">
        <v>22</v>
      </c>
      <c r="F449" s="269" t="s">
        <v>698</v>
      </c>
      <c r="G449" s="270"/>
      <c r="H449" s="270"/>
      <c r="I449" s="270"/>
      <c r="J449" s="179"/>
      <c r="K449" s="181">
        <v>14.05</v>
      </c>
      <c r="L449" s="179"/>
      <c r="M449" s="179"/>
      <c r="N449" s="179"/>
      <c r="O449" s="179"/>
      <c r="P449" s="179"/>
      <c r="Q449" s="179"/>
      <c r="R449" s="182"/>
      <c r="T449" s="183"/>
      <c r="U449" s="179"/>
      <c r="V449" s="179"/>
      <c r="W449" s="179"/>
      <c r="X449" s="179"/>
      <c r="Y449" s="179"/>
      <c r="Z449" s="179"/>
      <c r="AA449" s="184"/>
      <c r="AT449" s="185" t="s">
        <v>199</v>
      </c>
      <c r="AU449" s="185" t="s">
        <v>140</v>
      </c>
      <c r="AV449" s="10" t="s">
        <v>140</v>
      </c>
      <c r="AW449" s="10" t="s">
        <v>37</v>
      </c>
      <c r="AX449" s="10" t="s">
        <v>80</v>
      </c>
      <c r="AY449" s="185" t="s">
        <v>176</v>
      </c>
    </row>
    <row r="450" spans="2:51" s="11" customFormat="1" ht="22.5" customHeight="1">
      <c r="B450" s="186"/>
      <c r="C450" s="187"/>
      <c r="D450" s="187"/>
      <c r="E450" s="188" t="s">
        <v>22</v>
      </c>
      <c r="F450" s="271" t="s">
        <v>200</v>
      </c>
      <c r="G450" s="272"/>
      <c r="H450" s="272"/>
      <c r="I450" s="272"/>
      <c r="J450" s="187"/>
      <c r="K450" s="189">
        <v>14.05</v>
      </c>
      <c r="L450" s="187"/>
      <c r="M450" s="187"/>
      <c r="N450" s="187"/>
      <c r="O450" s="187"/>
      <c r="P450" s="187"/>
      <c r="Q450" s="187"/>
      <c r="R450" s="190"/>
      <c r="T450" s="191"/>
      <c r="U450" s="187"/>
      <c r="V450" s="187"/>
      <c r="W450" s="187"/>
      <c r="X450" s="187"/>
      <c r="Y450" s="187"/>
      <c r="Z450" s="187"/>
      <c r="AA450" s="192"/>
      <c r="AT450" s="193" t="s">
        <v>199</v>
      </c>
      <c r="AU450" s="193" t="s">
        <v>140</v>
      </c>
      <c r="AV450" s="11" t="s">
        <v>181</v>
      </c>
      <c r="AW450" s="11" t="s">
        <v>37</v>
      </c>
      <c r="AX450" s="11" t="s">
        <v>88</v>
      </c>
      <c r="AY450" s="193" t="s">
        <v>176</v>
      </c>
    </row>
    <row r="451" spans="2:65" s="1" customFormat="1" ht="31.5" customHeight="1">
      <c r="B451" s="38"/>
      <c r="C451" s="171" t="s">
        <v>699</v>
      </c>
      <c r="D451" s="171" t="s">
        <v>177</v>
      </c>
      <c r="E451" s="172" t="s">
        <v>700</v>
      </c>
      <c r="F451" s="265" t="s">
        <v>701</v>
      </c>
      <c r="G451" s="265"/>
      <c r="H451" s="265"/>
      <c r="I451" s="265"/>
      <c r="J451" s="173" t="s">
        <v>315</v>
      </c>
      <c r="K451" s="174">
        <v>286.498</v>
      </c>
      <c r="L451" s="266">
        <v>0</v>
      </c>
      <c r="M451" s="267"/>
      <c r="N451" s="268">
        <f>ROUND(L451*K451,2)</f>
        <v>0</v>
      </c>
      <c r="O451" s="268"/>
      <c r="P451" s="268"/>
      <c r="Q451" s="268"/>
      <c r="R451" s="40"/>
      <c r="T451" s="175" t="s">
        <v>22</v>
      </c>
      <c r="U451" s="47" t="s">
        <v>45</v>
      </c>
      <c r="V451" s="39"/>
      <c r="W451" s="176">
        <f>V451*K451</f>
        <v>0</v>
      </c>
      <c r="X451" s="176">
        <v>9E-05</v>
      </c>
      <c r="Y451" s="176">
        <f>X451*K451</f>
        <v>0.02578482</v>
      </c>
      <c r="Z451" s="176">
        <v>0</v>
      </c>
      <c r="AA451" s="177">
        <f>Z451*K451</f>
        <v>0</v>
      </c>
      <c r="AR451" s="21" t="s">
        <v>181</v>
      </c>
      <c r="AT451" s="21" t="s">
        <v>177</v>
      </c>
      <c r="AU451" s="21" t="s">
        <v>140</v>
      </c>
      <c r="AY451" s="21" t="s">
        <v>176</v>
      </c>
      <c r="BE451" s="113">
        <f>IF(U451="základní",N451,0)</f>
        <v>0</v>
      </c>
      <c r="BF451" s="113">
        <f>IF(U451="snížená",N451,0)</f>
        <v>0</v>
      </c>
      <c r="BG451" s="113">
        <f>IF(U451="zákl. přenesená",N451,0)</f>
        <v>0</v>
      </c>
      <c r="BH451" s="113">
        <f>IF(U451="sníž. přenesená",N451,0)</f>
        <v>0</v>
      </c>
      <c r="BI451" s="113">
        <f>IF(U451="nulová",N451,0)</f>
        <v>0</v>
      </c>
      <c r="BJ451" s="21" t="s">
        <v>88</v>
      </c>
      <c r="BK451" s="113">
        <f>ROUND(L451*K451,2)</f>
        <v>0</v>
      </c>
      <c r="BL451" s="21" t="s">
        <v>181</v>
      </c>
      <c r="BM451" s="21" t="s">
        <v>702</v>
      </c>
    </row>
    <row r="452" spans="2:65" s="1" customFormat="1" ht="22.5" customHeight="1">
      <c r="B452" s="38"/>
      <c r="C452" s="171" t="s">
        <v>703</v>
      </c>
      <c r="D452" s="171" t="s">
        <v>177</v>
      </c>
      <c r="E452" s="172" t="s">
        <v>704</v>
      </c>
      <c r="F452" s="265" t="s">
        <v>705</v>
      </c>
      <c r="G452" s="265"/>
      <c r="H452" s="265"/>
      <c r="I452" s="265"/>
      <c r="J452" s="173" t="s">
        <v>180</v>
      </c>
      <c r="K452" s="174">
        <v>4.215</v>
      </c>
      <c r="L452" s="266">
        <v>0</v>
      </c>
      <c r="M452" s="267"/>
      <c r="N452" s="268">
        <f>ROUND(L452*K452,2)</f>
        <v>0</v>
      </c>
      <c r="O452" s="268"/>
      <c r="P452" s="268"/>
      <c r="Q452" s="268"/>
      <c r="R452" s="40"/>
      <c r="T452" s="175" t="s">
        <v>22</v>
      </c>
      <c r="U452" s="47" t="s">
        <v>45</v>
      </c>
      <c r="V452" s="39"/>
      <c r="W452" s="176">
        <f>V452*K452</f>
        <v>0</v>
      </c>
      <c r="X452" s="176">
        <v>0.2025</v>
      </c>
      <c r="Y452" s="176">
        <f>X452*K452</f>
        <v>0.8535375000000001</v>
      </c>
      <c r="Z452" s="176">
        <v>0</v>
      </c>
      <c r="AA452" s="177">
        <f>Z452*K452</f>
        <v>0</v>
      </c>
      <c r="AR452" s="21" t="s">
        <v>181</v>
      </c>
      <c r="AT452" s="21" t="s">
        <v>177</v>
      </c>
      <c r="AU452" s="21" t="s">
        <v>140</v>
      </c>
      <c r="AY452" s="21" t="s">
        <v>176</v>
      </c>
      <c r="BE452" s="113">
        <f>IF(U452="základní",N452,0)</f>
        <v>0</v>
      </c>
      <c r="BF452" s="113">
        <f>IF(U452="snížená",N452,0)</f>
        <v>0</v>
      </c>
      <c r="BG452" s="113">
        <f>IF(U452="zákl. přenesená",N452,0)</f>
        <v>0</v>
      </c>
      <c r="BH452" s="113">
        <f>IF(U452="sníž. přenesená",N452,0)</f>
        <v>0</v>
      </c>
      <c r="BI452" s="113">
        <f>IF(U452="nulová",N452,0)</f>
        <v>0</v>
      </c>
      <c r="BJ452" s="21" t="s">
        <v>88</v>
      </c>
      <c r="BK452" s="113">
        <f>ROUND(L452*K452,2)</f>
        <v>0</v>
      </c>
      <c r="BL452" s="21" t="s">
        <v>181</v>
      </c>
      <c r="BM452" s="21" t="s">
        <v>706</v>
      </c>
    </row>
    <row r="453" spans="2:51" s="10" customFormat="1" ht="22.5" customHeight="1">
      <c r="B453" s="178"/>
      <c r="C453" s="179"/>
      <c r="D453" s="179"/>
      <c r="E453" s="180" t="s">
        <v>22</v>
      </c>
      <c r="F453" s="269" t="s">
        <v>707</v>
      </c>
      <c r="G453" s="270"/>
      <c r="H453" s="270"/>
      <c r="I453" s="270"/>
      <c r="J453" s="179"/>
      <c r="K453" s="181">
        <v>4.215</v>
      </c>
      <c r="L453" s="179"/>
      <c r="M453" s="179"/>
      <c r="N453" s="179"/>
      <c r="O453" s="179"/>
      <c r="P453" s="179"/>
      <c r="Q453" s="179"/>
      <c r="R453" s="182"/>
      <c r="T453" s="183"/>
      <c r="U453" s="179"/>
      <c r="V453" s="179"/>
      <c r="W453" s="179"/>
      <c r="X453" s="179"/>
      <c r="Y453" s="179"/>
      <c r="Z453" s="179"/>
      <c r="AA453" s="184"/>
      <c r="AT453" s="185" t="s">
        <v>199</v>
      </c>
      <c r="AU453" s="185" t="s">
        <v>140</v>
      </c>
      <c r="AV453" s="10" t="s">
        <v>140</v>
      </c>
      <c r="AW453" s="10" t="s">
        <v>37</v>
      </c>
      <c r="AX453" s="10" t="s">
        <v>80</v>
      </c>
      <c r="AY453" s="185" t="s">
        <v>176</v>
      </c>
    </row>
    <row r="454" spans="2:51" s="11" customFormat="1" ht="22.5" customHeight="1">
      <c r="B454" s="186"/>
      <c r="C454" s="187"/>
      <c r="D454" s="187"/>
      <c r="E454" s="188" t="s">
        <v>22</v>
      </c>
      <c r="F454" s="271" t="s">
        <v>200</v>
      </c>
      <c r="G454" s="272"/>
      <c r="H454" s="272"/>
      <c r="I454" s="272"/>
      <c r="J454" s="187"/>
      <c r="K454" s="189">
        <v>4.215</v>
      </c>
      <c r="L454" s="187"/>
      <c r="M454" s="187"/>
      <c r="N454" s="187"/>
      <c r="O454" s="187"/>
      <c r="P454" s="187"/>
      <c r="Q454" s="187"/>
      <c r="R454" s="190"/>
      <c r="T454" s="191"/>
      <c r="U454" s="187"/>
      <c r="V454" s="187"/>
      <c r="W454" s="187"/>
      <c r="X454" s="187"/>
      <c r="Y454" s="187"/>
      <c r="Z454" s="187"/>
      <c r="AA454" s="192"/>
      <c r="AT454" s="193" t="s">
        <v>199</v>
      </c>
      <c r="AU454" s="193" t="s">
        <v>140</v>
      </c>
      <c r="AV454" s="11" t="s">
        <v>181</v>
      </c>
      <c r="AW454" s="11" t="s">
        <v>37</v>
      </c>
      <c r="AX454" s="11" t="s">
        <v>88</v>
      </c>
      <c r="AY454" s="193" t="s">
        <v>176</v>
      </c>
    </row>
    <row r="455" spans="2:65" s="1" customFormat="1" ht="31.5" customHeight="1">
      <c r="B455" s="38"/>
      <c r="C455" s="171" t="s">
        <v>708</v>
      </c>
      <c r="D455" s="171" t="s">
        <v>177</v>
      </c>
      <c r="E455" s="172" t="s">
        <v>709</v>
      </c>
      <c r="F455" s="265" t="s">
        <v>710</v>
      </c>
      <c r="G455" s="265"/>
      <c r="H455" s="265"/>
      <c r="I455" s="265"/>
      <c r="J455" s="173" t="s">
        <v>461</v>
      </c>
      <c r="K455" s="174">
        <v>14</v>
      </c>
      <c r="L455" s="266">
        <v>0</v>
      </c>
      <c r="M455" s="267"/>
      <c r="N455" s="268">
        <f>ROUND(L455*K455,2)</f>
        <v>0</v>
      </c>
      <c r="O455" s="268"/>
      <c r="P455" s="268"/>
      <c r="Q455" s="268"/>
      <c r="R455" s="40"/>
      <c r="T455" s="175" t="s">
        <v>22</v>
      </c>
      <c r="U455" s="47" t="s">
        <v>45</v>
      </c>
      <c r="V455" s="39"/>
      <c r="W455" s="176">
        <f>V455*K455</f>
        <v>0</v>
      </c>
      <c r="X455" s="176">
        <v>0.01698</v>
      </c>
      <c r="Y455" s="176">
        <f>X455*K455</f>
        <v>0.23772</v>
      </c>
      <c r="Z455" s="176">
        <v>0</v>
      </c>
      <c r="AA455" s="177">
        <f>Z455*K455</f>
        <v>0</v>
      </c>
      <c r="AR455" s="21" t="s">
        <v>181</v>
      </c>
      <c r="AT455" s="21" t="s">
        <v>177</v>
      </c>
      <c r="AU455" s="21" t="s">
        <v>140</v>
      </c>
      <c r="AY455" s="21" t="s">
        <v>176</v>
      </c>
      <c r="BE455" s="113">
        <f>IF(U455="základní",N455,0)</f>
        <v>0</v>
      </c>
      <c r="BF455" s="113">
        <f>IF(U455="snížená",N455,0)</f>
        <v>0</v>
      </c>
      <c r="BG455" s="113">
        <f>IF(U455="zákl. přenesená",N455,0)</f>
        <v>0</v>
      </c>
      <c r="BH455" s="113">
        <f>IF(U455="sníž. přenesená",N455,0)</f>
        <v>0</v>
      </c>
      <c r="BI455" s="113">
        <f>IF(U455="nulová",N455,0)</f>
        <v>0</v>
      </c>
      <c r="BJ455" s="21" t="s">
        <v>88</v>
      </c>
      <c r="BK455" s="113">
        <f>ROUND(L455*K455,2)</f>
        <v>0</v>
      </c>
      <c r="BL455" s="21" t="s">
        <v>181</v>
      </c>
      <c r="BM455" s="21" t="s">
        <v>711</v>
      </c>
    </row>
    <row r="456" spans="2:65" s="1" customFormat="1" ht="22.5" customHeight="1">
      <c r="B456" s="38"/>
      <c r="C456" s="202" t="s">
        <v>712</v>
      </c>
      <c r="D456" s="202" t="s">
        <v>352</v>
      </c>
      <c r="E456" s="203" t="s">
        <v>713</v>
      </c>
      <c r="F456" s="307" t="s">
        <v>714</v>
      </c>
      <c r="G456" s="307"/>
      <c r="H456" s="307"/>
      <c r="I456" s="307"/>
      <c r="J456" s="204" t="s">
        <v>461</v>
      </c>
      <c r="K456" s="205">
        <v>14</v>
      </c>
      <c r="L456" s="308">
        <v>0</v>
      </c>
      <c r="M456" s="309"/>
      <c r="N456" s="310">
        <f>ROUND(L456*K456,2)</f>
        <v>0</v>
      </c>
      <c r="O456" s="268"/>
      <c r="P456" s="268"/>
      <c r="Q456" s="268"/>
      <c r="R456" s="40"/>
      <c r="T456" s="175" t="s">
        <v>22</v>
      </c>
      <c r="U456" s="47" t="s">
        <v>45</v>
      </c>
      <c r="V456" s="39"/>
      <c r="W456" s="176">
        <f>V456*K456</f>
        <v>0</v>
      </c>
      <c r="X456" s="176">
        <v>0.0119</v>
      </c>
      <c r="Y456" s="176">
        <f>X456*K456</f>
        <v>0.16660000000000003</v>
      </c>
      <c r="Z456" s="176">
        <v>0</v>
      </c>
      <c r="AA456" s="177">
        <f>Z456*K456</f>
        <v>0</v>
      </c>
      <c r="AR456" s="21" t="s">
        <v>209</v>
      </c>
      <c r="AT456" s="21" t="s">
        <v>352</v>
      </c>
      <c r="AU456" s="21" t="s">
        <v>140</v>
      </c>
      <c r="AY456" s="21" t="s">
        <v>176</v>
      </c>
      <c r="BE456" s="113">
        <f>IF(U456="základní",N456,0)</f>
        <v>0</v>
      </c>
      <c r="BF456" s="113">
        <f>IF(U456="snížená",N456,0)</f>
        <v>0</v>
      </c>
      <c r="BG456" s="113">
        <f>IF(U456="zákl. přenesená",N456,0)</f>
        <v>0</v>
      </c>
      <c r="BH456" s="113">
        <f>IF(U456="sníž. přenesená",N456,0)</f>
        <v>0</v>
      </c>
      <c r="BI456" s="113">
        <f>IF(U456="nulová",N456,0)</f>
        <v>0</v>
      </c>
      <c r="BJ456" s="21" t="s">
        <v>88</v>
      </c>
      <c r="BK456" s="113">
        <f>ROUND(L456*K456,2)</f>
        <v>0</v>
      </c>
      <c r="BL456" s="21" t="s">
        <v>181</v>
      </c>
      <c r="BM456" s="21" t="s">
        <v>715</v>
      </c>
    </row>
    <row r="457" spans="2:65" s="1" customFormat="1" ht="31.5" customHeight="1">
      <c r="B457" s="38"/>
      <c r="C457" s="171" t="s">
        <v>716</v>
      </c>
      <c r="D457" s="171" t="s">
        <v>177</v>
      </c>
      <c r="E457" s="172" t="s">
        <v>717</v>
      </c>
      <c r="F457" s="265" t="s">
        <v>718</v>
      </c>
      <c r="G457" s="265"/>
      <c r="H457" s="265"/>
      <c r="I457" s="265"/>
      <c r="J457" s="173" t="s">
        <v>461</v>
      </c>
      <c r="K457" s="174">
        <v>2</v>
      </c>
      <c r="L457" s="266">
        <v>0</v>
      </c>
      <c r="M457" s="267"/>
      <c r="N457" s="268">
        <f>ROUND(L457*K457,2)</f>
        <v>0</v>
      </c>
      <c r="O457" s="268"/>
      <c r="P457" s="268"/>
      <c r="Q457" s="268"/>
      <c r="R457" s="40"/>
      <c r="T457" s="175" t="s">
        <v>22</v>
      </c>
      <c r="U457" s="47" t="s">
        <v>45</v>
      </c>
      <c r="V457" s="39"/>
      <c r="W457" s="176">
        <f>V457*K457</f>
        <v>0</v>
      </c>
      <c r="X457" s="176">
        <v>0.4417</v>
      </c>
      <c r="Y457" s="176">
        <f>X457*K457</f>
        <v>0.8834</v>
      </c>
      <c r="Z457" s="176">
        <v>0</v>
      </c>
      <c r="AA457" s="177">
        <f>Z457*K457</f>
        <v>0</v>
      </c>
      <c r="AR457" s="21" t="s">
        <v>181</v>
      </c>
      <c r="AT457" s="21" t="s">
        <v>177</v>
      </c>
      <c r="AU457" s="21" t="s">
        <v>140</v>
      </c>
      <c r="AY457" s="21" t="s">
        <v>176</v>
      </c>
      <c r="BE457" s="113">
        <f>IF(U457="základní",N457,0)</f>
        <v>0</v>
      </c>
      <c r="BF457" s="113">
        <f>IF(U457="snížená",N457,0)</f>
        <v>0</v>
      </c>
      <c r="BG457" s="113">
        <f>IF(U457="zákl. přenesená",N457,0)</f>
        <v>0</v>
      </c>
      <c r="BH457" s="113">
        <f>IF(U457="sníž. přenesená",N457,0)</f>
        <v>0</v>
      </c>
      <c r="BI457" s="113">
        <f>IF(U457="nulová",N457,0)</f>
        <v>0</v>
      </c>
      <c r="BJ457" s="21" t="s">
        <v>88</v>
      </c>
      <c r="BK457" s="113">
        <f>ROUND(L457*K457,2)</f>
        <v>0</v>
      </c>
      <c r="BL457" s="21" t="s">
        <v>181</v>
      </c>
      <c r="BM457" s="21" t="s">
        <v>719</v>
      </c>
    </row>
    <row r="458" spans="2:65" s="1" customFormat="1" ht="31.5" customHeight="1">
      <c r="B458" s="38"/>
      <c r="C458" s="202" t="s">
        <v>720</v>
      </c>
      <c r="D458" s="202" t="s">
        <v>352</v>
      </c>
      <c r="E458" s="203" t="s">
        <v>721</v>
      </c>
      <c r="F458" s="307" t="s">
        <v>722</v>
      </c>
      <c r="G458" s="307"/>
      <c r="H458" s="307"/>
      <c r="I458" s="307"/>
      <c r="J458" s="204" t="s">
        <v>461</v>
      </c>
      <c r="K458" s="205">
        <v>2</v>
      </c>
      <c r="L458" s="308">
        <v>0</v>
      </c>
      <c r="M458" s="309"/>
      <c r="N458" s="310">
        <f>ROUND(L458*K458,2)</f>
        <v>0</v>
      </c>
      <c r="O458" s="268"/>
      <c r="P458" s="268"/>
      <c r="Q458" s="268"/>
      <c r="R458" s="40"/>
      <c r="T458" s="175" t="s">
        <v>22</v>
      </c>
      <c r="U458" s="47" t="s">
        <v>45</v>
      </c>
      <c r="V458" s="39"/>
      <c r="W458" s="176">
        <f>V458*K458</f>
        <v>0</v>
      </c>
      <c r="X458" s="176">
        <v>0.02328</v>
      </c>
      <c r="Y458" s="176">
        <f>X458*K458</f>
        <v>0.04656</v>
      </c>
      <c r="Z458" s="176">
        <v>0</v>
      </c>
      <c r="AA458" s="177">
        <f>Z458*K458</f>
        <v>0</v>
      </c>
      <c r="AR458" s="21" t="s">
        <v>209</v>
      </c>
      <c r="AT458" s="21" t="s">
        <v>352</v>
      </c>
      <c r="AU458" s="21" t="s">
        <v>140</v>
      </c>
      <c r="AY458" s="21" t="s">
        <v>176</v>
      </c>
      <c r="BE458" s="113">
        <f>IF(U458="základní",N458,0)</f>
        <v>0</v>
      </c>
      <c r="BF458" s="113">
        <f>IF(U458="snížená",N458,0)</f>
        <v>0</v>
      </c>
      <c r="BG458" s="113">
        <f>IF(U458="zákl. přenesená",N458,0)</f>
        <v>0</v>
      </c>
      <c r="BH458" s="113">
        <f>IF(U458="sníž. přenesená",N458,0)</f>
        <v>0</v>
      </c>
      <c r="BI458" s="113">
        <f>IF(U458="nulová",N458,0)</f>
        <v>0</v>
      </c>
      <c r="BJ458" s="21" t="s">
        <v>88</v>
      </c>
      <c r="BK458" s="113">
        <f>ROUND(L458*K458,2)</f>
        <v>0</v>
      </c>
      <c r="BL458" s="21" t="s">
        <v>181</v>
      </c>
      <c r="BM458" s="21" t="s">
        <v>723</v>
      </c>
    </row>
    <row r="459" spans="2:65" s="1" customFormat="1" ht="22.5" customHeight="1">
      <c r="B459" s="38"/>
      <c r="C459" s="171" t="s">
        <v>724</v>
      </c>
      <c r="D459" s="171" t="s">
        <v>177</v>
      </c>
      <c r="E459" s="172" t="s">
        <v>725</v>
      </c>
      <c r="F459" s="265" t="s">
        <v>726</v>
      </c>
      <c r="G459" s="265"/>
      <c r="H459" s="265"/>
      <c r="I459" s="265"/>
      <c r="J459" s="173" t="s">
        <v>269</v>
      </c>
      <c r="K459" s="174">
        <v>239.1</v>
      </c>
      <c r="L459" s="266">
        <v>0</v>
      </c>
      <c r="M459" s="267"/>
      <c r="N459" s="268">
        <f>ROUND(L459*K459,2)</f>
        <v>0</v>
      </c>
      <c r="O459" s="268"/>
      <c r="P459" s="268"/>
      <c r="Q459" s="268"/>
      <c r="R459" s="40"/>
      <c r="T459" s="175" t="s">
        <v>22</v>
      </c>
      <c r="U459" s="47" t="s">
        <v>45</v>
      </c>
      <c r="V459" s="39"/>
      <c r="W459" s="176">
        <f>V459*K459</f>
        <v>0</v>
      </c>
      <c r="X459" s="176">
        <v>0</v>
      </c>
      <c r="Y459" s="176">
        <f>X459*K459</f>
        <v>0</v>
      </c>
      <c r="Z459" s="176">
        <v>0</v>
      </c>
      <c r="AA459" s="177">
        <f>Z459*K459</f>
        <v>0</v>
      </c>
      <c r="AR459" s="21" t="s">
        <v>181</v>
      </c>
      <c r="AT459" s="21" t="s">
        <v>177</v>
      </c>
      <c r="AU459" s="21" t="s">
        <v>140</v>
      </c>
      <c r="AY459" s="21" t="s">
        <v>176</v>
      </c>
      <c r="BE459" s="113">
        <f>IF(U459="základní",N459,0)</f>
        <v>0</v>
      </c>
      <c r="BF459" s="113">
        <f>IF(U459="snížená",N459,0)</f>
        <v>0</v>
      </c>
      <c r="BG459" s="113">
        <f>IF(U459="zákl. přenesená",N459,0)</f>
        <v>0</v>
      </c>
      <c r="BH459" s="113">
        <f>IF(U459="sníž. přenesená",N459,0)</f>
        <v>0</v>
      </c>
      <c r="BI459" s="113">
        <f>IF(U459="nulová",N459,0)</f>
        <v>0</v>
      </c>
      <c r="BJ459" s="21" t="s">
        <v>88</v>
      </c>
      <c r="BK459" s="113">
        <f>ROUND(L459*K459,2)</f>
        <v>0</v>
      </c>
      <c r="BL459" s="21" t="s">
        <v>181</v>
      </c>
      <c r="BM459" s="21" t="s">
        <v>727</v>
      </c>
    </row>
    <row r="460" spans="2:51" s="10" customFormat="1" ht="31.5" customHeight="1">
      <c r="B460" s="178"/>
      <c r="C460" s="179"/>
      <c r="D460" s="179"/>
      <c r="E460" s="180" t="s">
        <v>22</v>
      </c>
      <c r="F460" s="269" t="s">
        <v>728</v>
      </c>
      <c r="G460" s="270"/>
      <c r="H460" s="270"/>
      <c r="I460" s="270"/>
      <c r="J460" s="179"/>
      <c r="K460" s="181">
        <v>239.1</v>
      </c>
      <c r="L460" s="179"/>
      <c r="M460" s="179"/>
      <c r="N460" s="179"/>
      <c r="O460" s="179"/>
      <c r="P460" s="179"/>
      <c r="Q460" s="179"/>
      <c r="R460" s="182"/>
      <c r="T460" s="183"/>
      <c r="U460" s="179"/>
      <c r="V460" s="179"/>
      <c r="W460" s="179"/>
      <c r="X460" s="179"/>
      <c r="Y460" s="179"/>
      <c r="Z460" s="179"/>
      <c r="AA460" s="184"/>
      <c r="AT460" s="185" t="s">
        <v>199</v>
      </c>
      <c r="AU460" s="185" t="s">
        <v>140</v>
      </c>
      <c r="AV460" s="10" t="s">
        <v>140</v>
      </c>
      <c r="AW460" s="10" t="s">
        <v>37</v>
      </c>
      <c r="AX460" s="10" t="s">
        <v>80</v>
      </c>
      <c r="AY460" s="185" t="s">
        <v>176</v>
      </c>
    </row>
    <row r="461" spans="2:51" s="11" customFormat="1" ht="22.5" customHeight="1">
      <c r="B461" s="186"/>
      <c r="C461" s="187"/>
      <c r="D461" s="187"/>
      <c r="E461" s="188" t="s">
        <v>22</v>
      </c>
      <c r="F461" s="271" t="s">
        <v>200</v>
      </c>
      <c r="G461" s="272"/>
      <c r="H461" s="272"/>
      <c r="I461" s="272"/>
      <c r="J461" s="187"/>
      <c r="K461" s="189">
        <v>239.1</v>
      </c>
      <c r="L461" s="187"/>
      <c r="M461" s="187"/>
      <c r="N461" s="187"/>
      <c r="O461" s="187"/>
      <c r="P461" s="187"/>
      <c r="Q461" s="187"/>
      <c r="R461" s="190"/>
      <c r="T461" s="191"/>
      <c r="U461" s="187"/>
      <c r="V461" s="187"/>
      <c r="W461" s="187"/>
      <c r="X461" s="187"/>
      <c r="Y461" s="187"/>
      <c r="Z461" s="187"/>
      <c r="AA461" s="192"/>
      <c r="AT461" s="193" t="s">
        <v>199</v>
      </c>
      <c r="AU461" s="193" t="s">
        <v>140</v>
      </c>
      <c r="AV461" s="11" t="s">
        <v>181</v>
      </c>
      <c r="AW461" s="11" t="s">
        <v>37</v>
      </c>
      <c r="AX461" s="11" t="s">
        <v>88</v>
      </c>
      <c r="AY461" s="193" t="s">
        <v>176</v>
      </c>
    </row>
    <row r="462" spans="2:63" s="9" customFormat="1" ht="29.85" customHeight="1">
      <c r="B462" s="160"/>
      <c r="C462" s="161"/>
      <c r="D462" s="170" t="s">
        <v>247</v>
      </c>
      <c r="E462" s="170"/>
      <c r="F462" s="170"/>
      <c r="G462" s="170"/>
      <c r="H462" s="170"/>
      <c r="I462" s="170"/>
      <c r="J462" s="170"/>
      <c r="K462" s="170"/>
      <c r="L462" s="170"/>
      <c r="M462" s="170"/>
      <c r="N462" s="275">
        <f>BK462</f>
        <v>0</v>
      </c>
      <c r="O462" s="276"/>
      <c r="P462" s="276"/>
      <c r="Q462" s="276"/>
      <c r="R462" s="163"/>
      <c r="T462" s="164"/>
      <c r="U462" s="161"/>
      <c r="V462" s="161"/>
      <c r="W462" s="165">
        <f>SUM(W463:W464)</f>
        <v>0</v>
      </c>
      <c r="X462" s="161"/>
      <c r="Y462" s="165">
        <f>SUM(Y463:Y464)</f>
        <v>84.95793</v>
      </c>
      <c r="Z462" s="161"/>
      <c r="AA462" s="166">
        <f>SUM(AA463:AA464)</f>
        <v>0</v>
      </c>
      <c r="AR462" s="167" t="s">
        <v>88</v>
      </c>
      <c r="AT462" s="168" t="s">
        <v>79</v>
      </c>
      <c r="AU462" s="168" t="s">
        <v>88</v>
      </c>
      <c r="AY462" s="167" t="s">
        <v>176</v>
      </c>
      <c r="BK462" s="169">
        <f>SUM(BK463:BK464)</f>
        <v>0</v>
      </c>
    </row>
    <row r="463" spans="2:65" s="1" customFormat="1" ht="22.5" customHeight="1">
      <c r="B463" s="38"/>
      <c r="C463" s="171" t="s">
        <v>729</v>
      </c>
      <c r="D463" s="171" t="s">
        <v>177</v>
      </c>
      <c r="E463" s="172" t="s">
        <v>730</v>
      </c>
      <c r="F463" s="265" t="s">
        <v>731</v>
      </c>
      <c r="G463" s="265"/>
      <c r="H463" s="265"/>
      <c r="I463" s="265"/>
      <c r="J463" s="173" t="s">
        <v>212</v>
      </c>
      <c r="K463" s="174">
        <v>25</v>
      </c>
      <c r="L463" s="266">
        <v>0</v>
      </c>
      <c r="M463" s="267"/>
      <c r="N463" s="268">
        <f>ROUND(L463*K463,2)</f>
        <v>0</v>
      </c>
      <c r="O463" s="268"/>
      <c r="P463" s="268"/>
      <c r="Q463" s="268"/>
      <c r="R463" s="40"/>
      <c r="T463" s="175" t="s">
        <v>22</v>
      </c>
      <c r="U463" s="47" t="s">
        <v>45</v>
      </c>
      <c r="V463" s="39"/>
      <c r="W463" s="176">
        <f>V463*K463</f>
        <v>0</v>
      </c>
      <c r="X463" s="176">
        <v>1.49049</v>
      </c>
      <c r="Y463" s="176">
        <f>X463*K463</f>
        <v>37.26225</v>
      </c>
      <c r="Z463" s="176">
        <v>0</v>
      </c>
      <c r="AA463" s="177">
        <f>Z463*K463</f>
        <v>0</v>
      </c>
      <c r="AR463" s="21" t="s">
        <v>181</v>
      </c>
      <c r="AT463" s="21" t="s">
        <v>177</v>
      </c>
      <c r="AU463" s="21" t="s">
        <v>140</v>
      </c>
      <c r="AY463" s="21" t="s">
        <v>176</v>
      </c>
      <c r="BE463" s="113">
        <f>IF(U463="základní",N463,0)</f>
        <v>0</v>
      </c>
      <c r="BF463" s="113">
        <f>IF(U463="snížená",N463,0)</f>
        <v>0</v>
      </c>
      <c r="BG463" s="113">
        <f>IF(U463="zákl. přenesená",N463,0)</f>
        <v>0</v>
      </c>
      <c r="BH463" s="113">
        <f>IF(U463="sníž. přenesená",N463,0)</f>
        <v>0</v>
      </c>
      <c r="BI463" s="113">
        <f>IF(U463="nulová",N463,0)</f>
        <v>0</v>
      </c>
      <c r="BJ463" s="21" t="s">
        <v>88</v>
      </c>
      <c r="BK463" s="113">
        <f>ROUND(L463*K463,2)</f>
        <v>0</v>
      </c>
      <c r="BL463" s="21" t="s">
        <v>181</v>
      </c>
      <c r="BM463" s="21" t="s">
        <v>732</v>
      </c>
    </row>
    <row r="464" spans="2:65" s="1" customFormat="1" ht="31.5" customHeight="1">
      <c r="B464" s="38"/>
      <c r="C464" s="171" t="s">
        <v>733</v>
      </c>
      <c r="D464" s="171" t="s">
        <v>177</v>
      </c>
      <c r="E464" s="172" t="s">
        <v>734</v>
      </c>
      <c r="F464" s="265" t="s">
        <v>735</v>
      </c>
      <c r="G464" s="265"/>
      <c r="H464" s="265"/>
      <c r="I464" s="265"/>
      <c r="J464" s="173" t="s">
        <v>212</v>
      </c>
      <c r="K464" s="174">
        <v>32</v>
      </c>
      <c r="L464" s="266">
        <v>0</v>
      </c>
      <c r="M464" s="267"/>
      <c r="N464" s="268">
        <f>ROUND(L464*K464,2)</f>
        <v>0</v>
      </c>
      <c r="O464" s="268"/>
      <c r="P464" s="268"/>
      <c r="Q464" s="268"/>
      <c r="R464" s="40"/>
      <c r="T464" s="175" t="s">
        <v>22</v>
      </c>
      <c r="U464" s="47" t="s">
        <v>45</v>
      </c>
      <c r="V464" s="39"/>
      <c r="W464" s="176">
        <f>V464*K464</f>
        <v>0</v>
      </c>
      <c r="X464" s="176">
        <v>1.49049</v>
      </c>
      <c r="Y464" s="176">
        <f>X464*K464</f>
        <v>47.69568</v>
      </c>
      <c r="Z464" s="176">
        <v>0</v>
      </c>
      <c r="AA464" s="177">
        <f>Z464*K464</f>
        <v>0</v>
      </c>
      <c r="AR464" s="21" t="s">
        <v>181</v>
      </c>
      <c r="AT464" s="21" t="s">
        <v>177</v>
      </c>
      <c r="AU464" s="21" t="s">
        <v>140</v>
      </c>
      <c r="AY464" s="21" t="s">
        <v>176</v>
      </c>
      <c r="BE464" s="113">
        <f>IF(U464="základní",N464,0)</f>
        <v>0</v>
      </c>
      <c r="BF464" s="113">
        <f>IF(U464="snížená",N464,0)</f>
        <v>0</v>
      </c>
      <c r="BG464" s="113">
        <f>IF(U464="zákl. přenesená",N464,0)</f>
        <v>0</v>
      </c>
      <c r="BH464" s="113">
        <f>IF(U464="sníž. přenesená",N464,0)</f>
        <v>0</v>
      </c>
      <c r="BI464" s="113">
        <f>IF(U464="nulová",N464,0)</f>
        <v>0</v>
      </c>
      <c r="BJ464" s="21" t="s">
        <v>88</v>
      </c>
      <c r="BK464" s="113">
        <f>ROUND(L464*K464,2)</f>
        <v>0</v>
      </c>
      <c r="BL464" s="21" t="s">
        <v>181</v>
      </c>
      <c r="BM464" s="21" t="s">
        <v>736</v>
      </c>
    </row>
    <row r="465" spans="2:63" s="9" customFormat="1" ht="29.85" customHeight="1">
      <c r="B465" s="160"/>
      <c r="C465" s="161"/>
      <c r="D465" s="170" t="s">
        <v>152</v>
      </c>
      <c r="E465" s="170"/>
      <c r="F465" s="170"/>
      <c r="G465" s="170"/>
      <c r="H465" s="170"/>
      <c r="I465" s="170"/>
      <c r="J465" s="170"/>
      <c r="K465" s="170"/>
      <c r="L465" s="170"/>
      <c r="M465" s="170"/>
      <c r="N465" s="277">
        <f>BK465</f>
        <v>0</v>
      </c>
      <c r="O465" s="278"/>
      <c r="P465" s="278"/>
      <c r="Q465" s="278"/>
      <c r="R465" s="163"/>
      <c r="T465" s="164"/>
      <c r="U465" s="161"/>
      <c r="V465" s="161"/>
      <c r="W465" s="165">
        <f>W466+SUM(W467:W861)</f>
        <v>0</v>
      </c>
      <c r="X465" s="161"/>
      <c r="Y465" s="165">
        <f>Y466+SUM(Y467:Y861)</f>
        <v>10.311887520000003</v>
      </c>
      <c r="Z465" s="161"/>
      <c r="AA465" s="166">
        <f>AA466+SUM(AA467:AA861)</f>
        <v>274.79684000000003</v>
      </c>
      <c r="AR465" s="167" t="s">
        <v>88</v>
      </c>
      <c r="AT465" s="168" t="s">
        <v>79</v>
      </c>
      <c r="AU465" s="168" t="s">
        <v>88</v>
      </c>
      <c r="AY465" s="167" t="s">
        <v>176</v>
      </c>
      <c r="BK465" s="169">
        <f>BK466+SUM(BK467:BK861)</f>
        <v>0</v>
      </c>
    </row>
    <row r="466" spans="2:65" s="1" customFormat="1" ht="22.5" customHeight="1">
      <c r="B466" s="38"/>
      <c r="C466" s="171" t="s">
        <v>737</v>
      </c>
      <c r="D466" s="171" t="s">
        <v>177</v>
      </c>
      <c r="E466" s="172" t="s">
        <v>738</v>
      </c>
      <c r="F466" s="265" t="s">
        <v>739</v>
      </c>
      <c r="G466" s="265"/>
      <c r="H466" s="265"/>
      <c r="I466" s="265"/>
      <c r="J466" s="173" t="s">
        <v>461</v>
      </c>
      <c r="K466" s="174">
        <v>3</v>
      </c>
      <c r="L466" s="266">
        <v>0</v>
      </c>
      <c r="M466" s="267"/>
      <c r="N466" s="268">
        <f>ROUND(L466*K466,2)</f>
        <v>0</v>
      </c>
      <c r="O466" s="268"/>
      <c r="P466" s="268"/>
      <c r="Q466" s="268"/>
      <c r="R466" s="40"/>
      <c r="T466" s="175" t="s">
        <v>22</v>
      </c>
      <c r="U466" s="47" t="s">
        <v>45</v>
      </c>
      <c r="V466" s="39"/>
      <c r="W466" s="176">
        <f>V466*K466</f>
        <v>0</v>
      </c>
      <c r="X466" s="176">
        <v>0.00031</v>
      </c>
      <c r="Y466" s="176">
        <f>X466*K466</f>
        <v>0.00093</v>
      </c>
      <c r="Z466" s="176">
        <v>0</v>
      </c>
      <c r="AA466" s="177">
        <f>Z466*K466</f>
        <v>0</v>
      </c>
      <c r="AR466" s="21" t="s">
        <v>181</v>
      </c>
      <c r="AT466" s="21" t="s">
        <v>177</v>
      </c>
      <c r="AU466" s="21" t="s">
        <v>140</v>
      </c>
      <c r="AY466" s="21" t="s">
        <v>176</v>
      </c>
      <c r="BE466" s="113">
        <f>IF(U466="základní",N466,0)</f>
        <v>0</v>
      </c>
      <c r="BF466" s="113">
        <f>IF(U466="snížená",N466,0)</f>
        <v>0</v>
      </c>
      <c r="BG466" s="113">
        <f>IF(U466="zákl. přenesená",N466,0)</f>
        <v>0</v>
      </c>
      <c r="BH466" s="113">
        <f>IF(U466="sníž. přenesená",N466,0)</f>
        <v>0</v>
      </c>
      <c r="BI466" s="113">
        <f>IF(U466="nulová",N466,0)</f>
        <v>0</v>
      </c>
      <c r="BJ466" s="21" t="s">
        <v>88</v>
      </c>
      <c r="BK466" s="113">
        <f>ROUND(L466*K466,2)</f>
        <v>0</v>
      </c>
      <c r="BL466" s="21" t="s">
        <v>181</v>
      </c>
      <c r="BM466" s="21" t="s">
        <v>740</v>
      </c>
    </row>
    <row r="467" spans="2:65" s="1" customFormat="1" ht="22.5" customHeight="1">
      <c r="B467" s="38"/>
      <c r="C467" s="171" t="s">
        <v>741</v>
      </c>
      <c r="D467" s="171" t="s">
        <v>177</v>
      </c>
      <c r="E467" s="172" t="s">
        <v>742</v>
      </c>
      <c r="F467" s="265" t="s">
        <v>743</v>
      </c>
      <c r="G467" s="265"/>
      <c r="H467" s="265"/>
      <c r="I467" s="265"/>
      <c r="J467" s="173" t="s">
        <v>461</v>
      </c>
      <c r="K467" s="174">
        <v>32</v>
      </c>
      <c r="L467" s="266">
        <v>0</v>
      </c>
      <c r="M467" s="267"/>
      <c r="N467" s="268">
        <f>ROUND(L467*K467,2)</f>
        <v>0</v>
      </c>
      <c r="O467" s="268"/>
      <c r="P467" s="268"/>
      <c r="Q467" s="268"/>
      <c r="R467" s="40"/>
      <c r="T467" s="175" t="s">
        <v>22</v>
      </c>
      <c r="U467" s="47" t="s">
        <v>45</v>
      </c>
      <c r="V467" s="39"/>
      <c r="W467" s="176">
        <f>V467*K467</f>
        <v>0</v>
      </c>
      <c r="X467" s="176">
        <v>0.00031</v>
      </c>
      <c r="Y467" s="176">
        <f>X467*K467</f>
        <v>0.00992</v>
      </c>
      <c r="Z467" s="176">
        <v>0</v>
      </c>
      <c r="AA467" s="177">
        <f>Z467*K467</f>
        <v>0</v>
      </c>
      <c r="AR467" s="21" t="s">
        <v>181</v>
      </c>
      <c r="AT467" s="21" t="s">
        <v>177</v>
      </c>
      <c r="AU467" s="21" t="s">
        <v>140</v>
      </c>
      <c r="AY467" s="21" t="s">
        <v>176</v>
      </c>
      <c r="BE467" s="113">
        <f>IF(U467="základní",N467,0)</f>
        <v>0</v>
      </c>
      <c r="BF467" s="113">
        <f>IF(U467="snížená",N467,0)</f>
        <v>0</v>
      </c>
      <c r="BG467" s="113">
        <f>IF(U467="zákl. přenesená",N467,0)</f>
        <v>0</v>
      </c>
      <c r="BH467" s="113">
        <f>IF(U467="sníž. přenesená",N467,0)</f>
        <v>0</v>
      </c>
      <c r="BI467" s="113">
        <f>IF(U467="nulová",N467,0)</f>
        <v>0</v>
      </c>
      <c r="BJ467" s="21" t="s">
        <v>88</v>
      </c>
      <c r="BK467" s="113">
        <f>ROUND(L467*K467,2)</f>
        <v>0</v>
      </c>
      <c r="BL467" s="21" t="s">
        <v>181</v>
      </c>
      <c r="BM467" s="21" t="s">
        <v>744</v>
      </c>
    </row>
    <row r="468" spans="2:65" s="1" customFormat="1" ht="22.5" customHeight="1">
      <c r="B468" s="38"/>
      <c r="C468" s="171" t="s">
        <v>745</v>
      </c>
      <c r="D468" s="171" t="s">
        <v>177</v>
      </c>
      <c r="E468" s="172" t="s">
        <v>746</v>
      </c>
      <c r="F468" s="265" t="s">
        <v>747</v>
      </c>
      <c r="G468" s="265"/>
      <c r="H468" s="265"/>
      <c r="I468" s="265"/>
      <c r="J468" s="173" t="s">
        <v>269</v>
      </c>
      <c r="K468" s="174">
        <v>34.92</v>
      </c>
      <c r="L468" s="266">
        <v>0</v>
      </c>
      <c r="M468" s="267"/>
      <c r="N468" s="268">
        <f>ROUND(L468*K468,2)</f>
        <v>0</v>
      </c>
      <c r="O468" s="268"/>
      <c r="P468" s="268"/>
      <c r="Q468" s="268"/>
      <c r="R468" s="40"/>
      <c r="T468" s="175" t="s">
        <v>22</v>
      </c>
      <c r="U468" s="47" t="s">
        <v>45</v>
      </c>
      <c r="V468" s="39"/>
      <c r="W468" s="176">
        <f>V468*K468</f>
        <v>0</v>
      </c>
      <c r="X468" s="176">
        <v>0.00031</v>
      </c>
      <c r="Y468" s="176">
        <f>X468*K468</f>
        <v>0.0108252</v>
      </c>
      <c r="Z468" s="176">
        <v>0</v>
      </c>
      <c r="AA468" s="177">
        <f>Z468*K468</f>
        <v>0</v>
      </c>
      <c r="AR468" s="21" t="s">
        <v>181</v>
      </c>
      <c r="AT468" s="21" t="s">
        <v>177</v>
      </c>
      <c r="AU468" s="21" t="s">
        <v>140</v>
      </c>
      <c r="AY468" s="21" t="s">
        <v>176</v>
      </c>
      <c r="BE468" s="113">
        <f>IF(U468="základní",N468,0)</f>
        <v>0</v>
      </c>
      <c r="BF468" s="113">
        <f>IF(U468="snížená",N468,0)</f>
        <v>0</v>
      </c>
      <c r="BG468" s="113">
        <f>IF(U468="zákl. přenesená",N468,0)</f>
        <v>0</v>
      </c>
      <c r="BH468" s="113">
        <f>IF(U468="sníž. přenesená",N468,0)</f>
        <v>0</v>
      </c>
      <c r="BI468" s="113">
        <f>IF(U468="nulová",N468,0)</f>
        <v>0</v>
      </c>
      <c r="BJ468" s="21" t="s">
        <v>88</v>
      </c>
      <c r="BK468" s="113">
        <f>ROUND(L468*K468,2)</f>
        <v>0</v>
      </c>
      <c r="BL468" s="21" t="s">
        <v>181</v>
      </c>
      <c r="BM468" s="21" t="s">
        <v>748</v>
      </c>
    </row>
    <row r="469" spans="2:51" s="10" customFormat="1" ht="22.5" customHeight="1">
      <c r="B469" s="178"/>
      <c r="C469" s="179"/>
      <c r="D469" s="179"/>
      <c r="E469" s="180" t="s">
        <v>22</v>
      </c>
      <c r="F469" s="269" t="s">
        <v>749</v>
      </c>
      <c r="G469" s="270"/>
      <c r="H469" s="270"/>
      <c r="I469" s="270"/>
      <c r="J469" s="179"/>
      <c r="K469" s="181">
        <v>34.92</v>
      </c>
      <c r="L469" s="179"/>
      <c r="M469" s="179"/>
      <c r="N469" s="179"/>
      <c r="O469" s="179"/>
      <c r="P469" s="179"/>
      <c r="Q469" s="179"/>
      <c r="R469" s="182"/>
      <c r="T469" s="183"/>
      <c r="U469" s="179"/>
      <c r="V469" s="179"/>
      <c r="W469" s="179"/>
      <c r="X469" s="179"/>
      <c r="Y469" s="179"/>
      <c r="Z469" s="179"/>
      <c r="AA469" s="184"/>
      <c r="AT469" s="185" t="s">
        <v>199</v>
      </c>
      <c r="AU469" s="185" t="s">
        <v>140</v>
      </c>
      <c r="AV469" s="10" t="s">
        <v>140</v>
      </c>
      <c r="AW469" s="10" t="s">
        <v>37</v>
      </c>
      <c r="AX469" s="10" t="s">
        <v>80</v>
      </c>
      <c r="AY469" s="185" t="s">
        <v>176</v>
      </c>
    </row>
    <row r="470" spans="2:51" s="11" customFormat="1" ht="22.5" customHeight="1">
      <c r="B470" s="186"/>
      <c r="C470" s="187"/>
      <c r="D470" s="187"/>
      <c r="E470" s="188" t="s">
        <v>22</v>
      </c>
      <c r="F470" s="271" t="s">
        <v>200</v>
      </c>
      <c r="G470" s="272"/>
      <c r="H470" s="272"/>
      <c r="I470" s="272"/>
      <c r="J470" s="187"/>
      <c r="K470" s="189">
        <v>34.92</v>
      </c>
      <c r="L470" s="187"/>
      <c r="M470" s="187"/>
      <c r="N470" s="187"/>
      <c r="O470" s="187"/>
      <c r="P470" s="187"/>
      <c r="Q470" s="187"/>
      <c r="R470" s="190"/>
      <c r="T470" s="191"/>
      <c r="U470" s="187"/>
      <c r="V470" s="187"/>
      <c r="W470" s="187"/>
      <c r="X470" s="187"/>
      <c r="Y470" s="187"/>
      <c r="Z470" s="187"/>
      <c r="AA470" s="192"/>
      <c r="AT470" s="193" t="s">
        <v>199</v>
      </c>
      <c r="AU470" s="193" t="s">
        <v>140</v>
      </c>
      <c r="AV470" s="11" t="s">
        <v>181</v>
      </c>
      <c r="AW470" s="11" t="s">
        <v>37</v>
      </c>
      <c r="AX470" s="11" t="s">
        <v>88</v>
      </c>
      <c r="AY470" s="193" t="s">
        <v>176</v>
      </c>
    </row>
    <row r="471" spans="2:51" s="10" customFormat="1" ht="22.5" customHeight="1">
      <c r="B471" s="178"/>
      <c r="C471" s="179"/>
      <c r="D471" s="179"/>
      <c r="E471" s="180" t="s">
        <v>22</v>
      </c>
      <c r="F471" s="303" t="s">
        <v>22</v>
      </c>
      <c r="G471" s="304"/>
      <c r="H471" s="304"/>
      <c r="I471" s="304"/>
      <c r="J471" s="179"/>
      <c r="K471" s="181">
        <v>0</v>
      </c>
      <c r="L471" s="179"/>
      <c r="M471" s="179"/>
      <c r="N471" s="179"/>
      <c r="O471" s="179"/>
      <c r="P471" s="179"/>
      <c r="Q471" s="179"/>
      <c r="R471" s="182"/>
      <c r="T471" s="183"/>
      <c r="U471" s="179"/>
      <c r="V471" s="179"/>
      <c r="W471" s="179"/>
      <c r="X471" s="179"/>
      <c r="Y471" s="179"/>
      <c r="Z471" s="179"/>
      <c r="AA471" s="184"/>
      <c r="AT471" s="185" t="s">
        <v>199</v>
      </c>
      <c r="AU471" s="185" t="s">
        <v>140</v>
      </c>
      <c r="AV471" s="10" t="s">
        <v>140</v>
      </c>
      <c r="AW471" s="10" t="s">
        <v>37</v>
      </c>
      <c r="AX471" s="10" t="s">
        <v>80</v>
      </c>
      <c r="AY471" s="185" t="s">
        <v>176</v>
      </c>
    </row>
    <row r="472" spans="2:51" s="10" customFormat="1" ht="22.5" customHeight="1">
      <c r="B472" s="178"/>
      <c r="C472" s="179"/>
      <c r="D472" s="179"/>
      <c r="E472" s="180" t="s">
        <v>22</v>
      </c>
      <c r="F472" s="303" t="s">
        <v>22</v>
      </c>
      <c r="G472" s="304"/>
      <c r="H472" s="304"/>
      <c r="I472" s="304"/>
      <c r="J472" s="179"/>
      <c r="K472" s="181">
        <v>0</v>
      </c>
      <c r="L472" s="179"/>
      <c r="M472" s="179"/>
      <c r="N472" s="179"/>
      <c r="O472" s="179"/>
      <c r="P472" s="179"/>
      <c r="Q472" s="179"/>
      <c r="R472" s="182"/>
      <c r="T472" s="183"/>
      <c r="U472" s="179"/>
      <c r="V472" s="179"/>
      <c r="W472" s="179"/>
      <c r="X472" s="179"/>
      <c r="Y472" s="179"/>
      <c r="Z472" s="179"/>
      <c r="AA472" s="184"/>
      <c r="AT472" s="185" t="s">
        <v>199</v>
      </c>
      <c r="AU472" s="185" t="s">
        <v>140</v>
      </c>
      <c r="AV472" s="10" t="s">
        <v>140</v>
      </c>
      <c r="AW472" s="10" t="s">
        <v>37</v>
      </c>
      <c r="AX472" s="10" t="s">
        <v>80</v>
      </c>
      <c r="AY472" s="185" t="s">
        <v>176</v>
      </c>
    </row>
    <row r="473" spans="2:51" s="10" customFormat="1" ht="22.5" customHeight="1">
      <c r="B473" s="178"/>
      <c r="C473" s="179"/>
      <c r="D473" s="179"/>
      <c r="E473" s="180" t="s">
        <v>22</v>
      </c>
      <c r="F473" s="303" t="s">
        <v>22</v>
      </c>
      <c r="G473" s="304"/>
      <c r="H473" s="304"/>
      <c r="I473" s="304"/>
      <c r="J473" s="179"/>
      <c r="K473" s="181">
        <v>0</v>
      </c>
      <c r="L473" s="179"/>
      <c r="M473" s="179"/>
      <c r="N473" s="179"/>
      <c r="O473" s="179"/>
      <c r="P473" s="179"/>
      <c r="Q473" s="179"/>
      <c r="R473" s="182"/>
      <c r="T473" s="183"/>
      <c r="U473" s="179"/>
      <c r="V473" s="179"/>
      <c r="W473" s="179"/>
      <c r="X473" s="179"/>
      <c r="Y473" s="179"/>
      <c r="Z473" s="179"/>
      <c r="AA473" s="184"/>
      <c r="AT473" s="185" t="s">
        <v>199</v>
      </c>
      <c r="AU473" s="185" t="s">
        <v>140</v>
      </c>
      <c r="AV473" s="10" t="s">
        <v>140</v>
      </c>
      <c r="AW473" s="10" t="s">
        <v>37</v>
      </c>
      <c r="AX473" s="10" t="s">
        <v>80</v>
      </c>
      <c r="AY473" s="185" t="s">
        <v>176</v>
      </c>
    </row>
    <row r="474" spans="2:51" s="10" customFormat="1" ht="22.5" customHeight="1">
      <c r="B474" s="178"/>
      <c r="C474" s="179"/>
      <c r="D474" s="179"/>
      <c r="E474" s="180" t="s">
        <v>22</v>
      </c>
      <c r="F474" s="303" t="s">
        <v>22</v>
      </c>
      <c r="G474" s="304"/>
      <c r="H474" s="304"/>
      <c r="I474" s="304"/>
      <c r="J474" s="179"/>
      <c r="K474" s="181">
        <v>0</v>
      </c>
      <c r="L474" s="179"/>
      <c r="M474" s="179"/>
      <c r="N474" s="179"/>
      <c r="O474" s="179"/>
      <c r="P474" s="179"/>
      <c r="Q474" s="179"/>
      <c r="R474" s="182"/>
      <c r="T474" s="183"/>
      <c r="U474" s="179"/>
      <c r="V474" s="179"/>
      <c r="W474" s="179"/>
      <c r="X474" s="179"/>
      <c r="Y474" s="179"/>
      <c r="Z474" s="179"/>
      <c r="AA474" s="184"/>
      <c r="AT474" s="185" t="s">
        <v>199</v>
      </c>
      <c r="AU474" s="185" t="s">
        <v>140</v>
      </c>
      <c r="AV474" s="10" t="s">
        <v>140</v>
      </c>
      <c r="AW474" s="10" t="s">
        <v>37</v>
      </c>
      <c r="AX474" s="10" t="s">
        <v>80</v>
      </c>
      <c r="AY474" s="185" t="s">
        <v>176</v>
      </c>
    </row>
    <row r="475" spans="2:51" s="10" customFormat="1" ht="22.5" customHeight="1">
      <c r="B475" s="178"/>
      <c r="C475" s="179"/>
      <c r="D475" s="179"/>
      <c r="E475" s="180" t="s">
        <v>22</v>
      </c>
      <c r="F475" s="303" t="s">
        <v>22</v>
      </c>
      <c r="G475" s="304"/>
      <c r="H475" s="304"/>
      <c r="I475" s="304"/>
      <c r="J475" s="179"/>
      <c r="K475" s="181">
        <v>0</v>
      </c>
      <c r="L475" s="179"/>
      <c r="M475" s="179"/>
      <c r="N475" s="179"/>
      <c r="O475" s="179"/>
      <c r="P475" s="179"/>
      <c r="Q475" s="179"/>
      <c r="R475" s="182"/>
      <c r="T475" s="183"/>
      <c r="U475" s="179"/>
      <c r="V475" s="179"/>
      <c r="W475" s="179"/>
      <c r="X475" s="179"/>
      <c r="Y475" s="179"/>
      <c r="Z475" s="179"/>
      <c r="AA475" s="184"/>
      <c r="AT475" s="185" t="s">
        <v>199</v>
      </c>
      <c r="AU475" s="185" t="s">
        <v>140</v>
      </c>
      <c r="AV475" s="10" t="s">
        <v>140</v>
      </c>
      <c r="AW475" s="10" t="s">
        <v>37</v>
      </c>
      <c r="AX475" s="10" t="s">
        <v>80</v>
      </c>
      <c r="AY475" s="185" t="s">
        <v>176</v>
      </c>
    </row>
    <row r="476" spans="2:51" s="10" customFormat="1" ht="22.5" customHeight="1">
      <c r="B476" s="178"/>
      <c r="C476" s="179"/>
      <c r="D476" s="179"/>
      <c r="E476" s="180" t="s">
        <v>22</v>
      </c>
      <c r="F476" s="303" t="s">
        <v>22</v>
      </c>
      <c r="G476" s="304"/>
      <c r="H476" s="304"/>
      <c r="I476" s="304"/>
      <c r="J476" s="179"/>
      <c r="K476" s="181">
        <v>0</v>
      </c>
      <c r="L476" s="179"/>
      <c r="M476" s="179"/>
      <c r="N476" s="179"/>
      <c r="O476" s="179"/>
      <c r="P476" s="179"/>
      <c r="Q476" s="179"/>
      <c r="R476" s="182"/>
      <c r="T476" s="183"/>
      <c r="U476" s="179"/>
      <c r="V476" s="179"/>
      <c r="W476" s="179"/>
      <c r="X476" s="179"/>
      <c r="Y476" s="179"/>
      <c r="Z476" s="179"/>
      <c r="AA476" s="184"/>
      <c r="AT476" s="185" t="s">
        <v>199</v>
      </c>
      <c r="AU476" s="185" t="s">
        <v>140</v>
      </c>
      <c r="AV476" s="10" t="s">
        <v>140</v>
      </c>
      <c r="AW476" s="10" t="s">
        <v>37</v>
      </c>
      <c r="AX476" s="10" t="s">
        <v>80</v>
      </c>
      <c r="AY476" s="185" t="s">
        <v>176</v>
      </c>
    </row>
    <row r="477" spans="2:51" s="10" customFormat="1" ht="22.5" customHeight="1">
      <c r="B477" s="178"/>
      <c r="C477" s="179"/>
      <c r="D477" s="179"/>
      <c r="E477" s="180" t="s">
        <v>22</v>
      </c>
      <c r="F477" s="303" t="s">
        <v>22</v>
      </c>
      <c r="G477" s="304"/>
      <c r="H477" s="304"/>
      <c r="I477" s="304"/>
      <c r="J477" s="179"/>
      <c r="K477" s="181">
        <v>0</v>
      </c>
      <c r="L477" s="179"/>
      <c r="M477" s="179"/>
      <c r="N477" s="179"/>
      <c r="O477" s="179"/>
      <c r="P477" s="179"/>
      <c r="Q477" s="179"/>
      <c r="R477" s="182"/>
      <c r="T477" s="183"/>
      <c r="U477" s="179"/>
      <c r="V477" s="179"/>
      <c r="W477" s="179"/>
      <c r="X477" s="179"/>
      <c r="Y477" s="179"/>
      <c r="Z477" s="179"/>
      <c r="AA477" s="184"/>
      <c r="AT477" s="185" t="s">
        <v>199</v>
      </c>
      <c r="AU477" s="185" t="s">
        <v>140</v>
      </c>
      <c r="AV477" s="10" t="s">
        <v>140</v>
      </c>
      <c r="AW477" s="10" t="s">
        <v>37</v>
      </c>
      <c r="AX477" s="10" t="s">
        <v>80</v>
      </c>
      <c r="AY477" s="185" t="s">
        <v>176</v>
      </c>
    </row>
    <row r="478" spans="2:51" s="10" customFormat="1" ht="22.5" customHeight="1">
      <c r="B478" s="178"/>
      <c r="C478" s="179"/>
      <c r="D478" s="179"/>
      <c r="E478" s="180" t="s">
        <v>22</v>
      </c>
      <c r="F478" s="303" t="s">
        <v>22</v>
      </c>
      <c r="G478" s="304"/>
      <c r="H478" s="304"/>
      <c r="I478" s="304"/>
      <c r="J478" s="179"/>
      <c r="K478" s="181">
        <v>0</v>
      </c>
      <c r="L478" s="179"/>
      <c r="M478" s="179"/>
      <c r="N478" s="179"/>
      <c r="O478" s="179"/>
      <c r="P478" s="179"/>
      <c r="Q478" s="179"/>
      <c r="R478" s="182"/>
      <c r="T478" s="183"/>
      <c r="U478" s="179"/>
      <c r="V478" s="179"/>
      <c r="W478" s="179"/>
      <c r="X478" s="179"/>
      <c r="Y478" s="179"/>
      <c r="Z478" s="179"/>
      <c r="AA478" s="184"/>
      <c r="AT478" s="185" t="s">
        <v>199</v>
      </c>
      <c r="AU478" s="185" t="s">
        <v>140</v>
      </c>
      <c r="AV478" s="10" t="s">
        <v>140</v>
      </c>
      <c r="AW478" s="10" t="s">
        <v>37</v>
      </c>
      <c r="AX478" s="10" t="s">
        <v>80</v>
      </c>
      <c r="AY478" s="185" t="s">
        <v>176</v>
      </c>
    </row>
    <row r="479" spans="2:51" s="10" customFormat="1" ht="22.5" customHeight="1">
      <c r="B479" s="178"/>
      <c r="C479" s="179"/>
      <c r="D479" s="179"/>
      <c r="E479" s="180" t="s">
        <v>22</v>
      </c>
      <c r="F479" s="303" t="s">
        <v>22</v>
      </c>
      <c r="G479" s="304"/>
      <c r="H479" s="304"/>
      <c r="I479" s="304"/>
      <c r="J479" s="179"/>
      <c r="K479" s="181">
        <v>0</v>
      </c>
      <c r="L479" s="179"/>
      <c r="M479" s="179"/>
      <c r="N479" s="179"/>
      <c r="O479" s="179"/>
      <c r="P479" s="179"/>
      <c r="Q479" s="179"/>
      <c r="R479" s="182"/>
      <c r="T479" s="183"/>
      <c r="U479" s="179"/>
      <c r="V479" s="179"/>
      <c r="W479" s="179"/>
      <c r="X479" s="179"/>
      <c r="Y479" s="179"/>
      <c r="Z479" s="179"/>
      <c r="AA479" s="184"/>
      <c r="AT479" s="185" t="s">
        <v>199</v>
      </c>
      <c r="AU479" s="185" t="s">
        <v>140</v>
      </c>
      <c r="AV479" s="10" t="s">
        <v>140</v>
      </c>
      <c r="AW479" s="10" t="s">
        <v>37</v>
      </c>
      <c r="AX479" s="10" t="s">
        <v>80</v>
      </c>
      <c r="AY479" s="185" t="s">
        <v>176</v>
      </c>
    </row>
    <row r="480" spans="2:51" s="10" customFormat="1" ht="22.5" customHeight="1">
      <c r="B480" s="178"/>
      <c r="C480" s="179"/>
      <c r="D480" s="179"/>
      <c r="E480" s="180" t="s">
        <v>22</v>
      </c>
      <c r="F480" s="303" t="s">
        <v>22</v>
      </c>
      <c r="G480" s="304"/>
      <c r="H480" s="304"/>
      <c r="I480" s="304"/>
      <c r="J480" s="179"/>
      <c r="K480" s="181">
        <v>0</v>
      </c>
      <c r="L480" s="179"/>
      <c r="M480" s="179"/>
      <c r="N480" s="179"/>
      <c r="O480" s="179"/>
      <c r="P480" s="179"/>
      <c r="Q480" s="179"/>
      <c r="R480" s="182"/>
      <c r="T480" s="183"/>
      <c r="U480" s="179"/>
      <c r="V480" s="179"/>
      <c r="W480" s="179"/>
      <c r="X480" s="179"/>
      <c r="Y480" s="179"/>
      <c r="Z480" s="179"/>
      <c r="AA480" s="184"/>
      <c r="AT480" s="185" t="s">
        <v>199</v>
      </c>
      <c r="AU480" s="185" t="s">
        <v>140</v>
      </c>
      <c r="AV480" s="10" t="s">
        <v>140</v>
      </c>
      <c r="AW480" s="10" t="s">
        <v>37</v>
      </c>
      <c r="AX480" s="10" t="s">
        <v>80</v>
      </c>
      <c r="AY480" s="185" t="s">
        <v>176</v>
      </c>
    </row>
    <row r="481" spans="2:65" s="1" customFormat="1" ht="22.5" customHeight="1">
      <c r="B481" s="38"/>
      <c r="C481" s="171" t="s">
        <v>750</v>
      </c>
      <c r="D481" s="171" t="s">
        <v>177</v>
      </c>
      <c r="E481" s="172" t="s">
        <v>751</v>
      </c>
      <c r="F481" s="265" t="s">
        <v>752</v>
      </c>
      <c r="G481" s="265"/>
      <c r="H481" s="265"/>
      <c r="I481" s="265"/>
      <c r="J481" s="173" t="s">
        <v>315</v>
      </c>
      <c r="K481" s="174">
        <v>17.4</v>
      </c>
      <c r="L481" s="266">
        <v>0</v>
      </c>
      <c r="M481" s="267"/>
      <c r="N481" s="268">
        <f>ROUND(L481*K481,2)</f>
        <v>0</v>
      </c>
      <c r="O481" s="268"/>
      <c r="P481" s="268"/>
      <c r="Q481" s="268"/>
      <c r="R481" s="40"/>
      <c r="T481" s="175" t="s">
        <v>22</v>
      </c>
      <c r="U481" s="47" t="s">
        <v>45</v>
      </c>
      <c r="V481" s="39"/>
      <c r="W481" s="176">
        <f>V481*K481</f>
        <v>0</v>
      </c>
      <c r="X481" s="176">
        <v>0.20219</v>
      </c>
      <c r="Y481" s="176">
        <f>X481*K481</f>
        <v>3.518106</v>
      </c>
      <c r="Z481" s="176">
        <v>0</v>
      </c>
      <c r="AA481" s="177">
        <f>Z481*K481</f>
        <v>0</v>
      </c>
      <c r="AR481" s="21" t="s">
        <v>181</v>
      </c>
      <c r="AT481" s="21" t="s">
        <v>177</v>
      </c>
      <c r="AU481" s="21" t="s">
        <v>140</v>
      </c>
      <c r="AY481" s="21" t="s">
        <v>176</v>
      </c>
      <c r="BE481" s="113">
        <f>IF(U481="základní",N481,0)</f>
        <v>0</v>
      </c>
      <c r="BF481" s="113">
        <f>IF(U481="snížená",N481,0)</f>
        <v>0</v>
      </c>
      <c r="BG481" s="113">
        <f>IF(U481="zákl. přenesená",N481,0)</f>
        <v>0</v>
      </c>
      <c r="BH481" s="113">
        <f>IF(U481="sníž. přenesená",N481,0)</f>
        <v>0</v>
      </c>
      <c r="BI481" s="113">
        <f>IF(U481="nulová",N481,0)</f>
        <v>0</v>
      </c>
      <c r="BJ481" s="21" t="s">
        <v>88</v>
      </c>
      <c r="BK481" s="113">
        <f>ROUND(L481*K481,2)</f>
        <v>0</v>
      </c>
      <c r="BL481" s="21" t="s">
        <v>181</v>
      </c>
      <c r="BM481" s="21" t="s">
        <v>753</v>
      </c>
    </row>
    <row r="482" spans="2:51" s="10" customFormat="1" ht="22.5" customHeight="1">
      <c r="B482" s="178"/>
      <c r="C482" s="179"/>
      <c r="D482" s="179"/>
      <c r="E482" s="180" t="s">
        <v>22</v>
      </c>
      <c r="F482" s="269" t="s">
        <v>754</v>
      </c>
      <c r="G482" s="270"/>
      <c r="H482" s="270"/>
      <c r="I482" s="270"/>
      <c r="J482" s="179"/>
      <c r="K482" s="181">
        <v>17.4</v>
      </c>
      <c r="L482" s="179"/>
      <c r="M482" s="179"/>
      <c r="N482" s="179"/>
      <c r="O482" s="179"/>
      <c r="P482" s="179"/>
      <c r="Q482" s="179"/>
      <c r="R482" s="182"/>
      <c r="T482" s="183"/>
      <c r="U482" s="179"/>
      <c r="V482" s="179"/>
      <c r="W482" s="179"/>
      <c r="X482" s="179"/>
      <c r="Y482" s="179"/>
      <c r="Z482" s="179"/>
      <c r="AA482" s="184"/>
      <c r="AT482" s="185" t="s">
        <v>199</v>
      </c>
      <c r="AU482" s="185" t="s">
        <v>140</v>
      </c>
      <c r="AV482" s="10" t="s">
        <v>140</v>
      </c>
      <c r="AW482" s="10" t="s">
        <v>37</v>
      </c>
      <c r="AX482" s="10" t="s">
        <v>88</v>
      </c>
      <c r="AY482" s="185" t="s">
        <v>176</v>
      </c>
    </row>
    <row r="483" spans="2:51" s="11" customFormat="1" ht="22.5" customHeight="1">
      <c r="B483" s="186"/>
      <c r="C483" s="187"/>
      <c r="D483" s="187"/>
      <c r="E483" s="188" t="s">
        <v>22</v>
      </c>
      <c r="F483" s="271" t="s">
        <v>200</v>
      </c>
      <c r="G483" s="272"/>
      <c r="H483" s="272"/>
      <c r="I483" s="272"/>
      <c r="J483" s="187"/>
      <c r="K483" s="189">
        <v>17.4</v>
      </c>
      <c r="L483" s="187"/>
      <c r="M483" s="187"/>
      <c r="N483" s="187"/>
      <c r="O483" s="187"/>
      <c r="P483" s="187"/>
      <c r="Q483" s="187"/>
      <c r="R483" s="190"/>
      <c r="T483" s="191"/>
      <c r="U483" s="187"/>
      <c r="V483" s="187"/>
      <c r="W483" s="187"/>
      <c r="X483" s="187"/>
      <c r="Y483" s="187"/>
      <c r="Z483" s="187"/>
      <c r="AA483" s="192"/>
      <c r="AT483" s="193" t="s">
        <v>199</v>
      </c>
      <c r="AU483" s="193" t="s">
        <v>140</v>
      </c>
      <c r="AV483" s="11" t="s">
        <v>181</v>
      </c>
      <c r="AW483" s="11" t="s">
        <v>37</v>
      </c>
      <c r="AX483" s="11" t="s">
        <v>80</v>
      </c>
      <c r="AY483" s="193" t="s">
        <v>176</v>
      </c>
    </row>
    <row r="484" spans="2:65" s="1" customFormat="1" ht="31.5" customHeight="1">
      <c r="B484" s="38"/>
      <c r="C484" s="171" t="s">
        <v>755</v>
      </c>
      <c r="D484" s="171" t="s">
        <v>177</v>
      </c>
      <c r="E484" s="172" t="s">
        <v>756</v>
      </c>
      <c r="F484" s="265" t="s">
        <v>757</v>
      </c>
      <c r="G484" s="265"/>
      <c r="H484" s="265"/>
      <c r="I484" s="265"/>
      <c r="J484" s="173" t="s">
        <v>315</v>
      </c>
      <c r="K484" s="174">
        <v>12.748</v>
      </c>
      <c r="L484" s="266">
        <v>0</v>
      </c>
      <c r="M484" s="267"/>
      <c r="N484" s="268">
        <f>ROUND(L484*K484,2)</f>
        <v>0</v>
      </c>
      <c r="O484" s="268"/>
      <c r="P484" s="268"/>
      <c r="Q484" s="268"/>
      <c r="R484" s="40"/>
      <c r="T484" s="175" t="s">
        <v>22</v>
      </c>
      <c r="U484" s="47" t="s">
        <v>45</v>
      </c>
      <c r="V484" s="39"/>
      <c r="W484" s="176">
        <f>V484*K484</f>
        <v>0</v>
      </c>
      <c r="X484" s="176">
        <v>0.20219</v>
      </c>
      <c r="Y484" s="176">
        <f>X484*K484</f>
        <v>2.57751812</v>
      </c>
      <c r="Z484" s="176">
        <v>0</v>
      </c>
      <c r="AA484" s="177">
        <f>Z484*K484</f>
        <v>0</v>
      </c>
      <c r="AR484" s="21" t="s">
        <v>181</v>
      </c>
      <c r="AT484" s="21" t="s">
        <v>177</v>
      </c>
      <c r="AU484" s="21" t="s">
        <v>140</v>
      </c>
      <c r="AY484" s="21" t="s">
        <v>176</v>
      </c>
      <c r="BE484" s="113">
        <f>IF(U484="základní",N484,0)</f>
        <v>0</v>
      </c>
      <c r="BF484" s="113">
        <f>IF(U484="snížená",N484,0)</f>
        <v>0</v>
      </c>
      <c r="BG484" s="113">
        <f>IF(U484="zákl. přenesená",N484,0)</f>
        <v>0</v>
      </c>
      <c r="BH484" s="113">
        <f>IF(U484="sníž. přenesená",N484,0)</f>
        <v>0</v>
      </c>
      <c r="BI484" s="113">
        <f>IF(U484="nulová",N484,0)</f>
        <v>0</v>
      </c>
      <c r="BJ484" s="21" t="s">
        <v>88</v>
      </c>
      <c r="BK484" s="113">
        <f>ROUND(L484*K484,2)</f>
        <v>0</v>
      </c>
      <c r="BL484" s="21" t="s">
        <v>181</v>
      </c>
      <c r="BM484" s="21" t="s">
        <v>758</v>
      </c>
    </row>
    <row r="485" spans="2:51" s="10" customFormat="1" ht="22.5" customHeight="1">
      <c r="B485" s="178"/>
      <c r="C485" s="179"/>
      <c r="D485" s="179"/>
      <c r="E485" s="180" t="s">
        <v>22</v>
      </c>
      <c r="F485" s="269" t="s">
        <v>759</v>
      </c>
      <c r="G485" s="270"/>
      <c r="H485" s="270"/>
      <c r="I485" s="270"/>
      <c r="J485" s="179"/>
      <c r="K485" s="181">
        <v>12.748</v>
      </c>
      <c r="L485" s="179"/>
      <c r="M485" s="179"/>
      <c r="N485" s="179"/>
      <c r="O485" s="179"/>
      <c r="P485" s="179"/>
      <c r="Q485" s="179"/>
      <c r="R485" s="182"/>
      <c r="T485" s="183"/>
      <c r="U485" s="179"/>
      <c r="V485" s="179"/>
      <c r="W485" s="179"/>
      <c r="X485" s="179"/>
      <c r="Y485" s="179"/>
      <c r="Z485" s="179"/>
      <c r="AA485" s="184"/>
      <c r="AT485" s="185" t="s">
        <v>199</v>
      </c>
      <c r="AU485" s="185" t="s">
        <v>140</v>
      </c>
      <c r="AV485" s="10" t="s">
        <v>140</v>
      </c>
      <c r="AW485" s="10" t="s">
        <v>37</v>
      </c>
      <c r="AX485" s="10" t="s">
        <v>80</v>
      </c>
      <c r="AY485" s="185" t="s">
        <v>176</v>
      </c>
    </row>
    <row r="486" spans="2:51" s="11" customFormat="1" ht="22.5" customHeight="1">
      <c r="B486" s="186"/>
      <c r="C486" s="187"/>
      <c r="D486" s="187"/>
      <c r="E486" s="188" t="s">
        <v>22</v>
      </c>
      <c r="F486" s="271" t="s">
        <v>200</v>
      </c>
      <c r="G486" s="272"/>
      <c r="H486" s="272"/>
      <c r="I486" s="272"/>
      <c r="J486" s="187"/>
      <c r="K486" s="189">
        <v>12.748</v>
      </c>
      <c r="L486" s="187"/>
      <c r="M486" s="187"/>
      <c r="N486" s="187"/>
      <c r="O486" s="187"/>
      <c r="P486" s="187"/>
      <c r="Q486" s="187"/>
      <c r="R486" s="190"/>
      <c r="T486" s="191"/>
      <c r="U486" s="187"/>
      <c r="V486" s="187"/>
      <c r="W486" s="187"/>
      <c r="X486" s="187"/>
      <c r="Y486" s="187"/>
      <c r="Z486" s="187"/>
      <c r="AA486" s="192"/>
      <c r="AT486" s="193" t="s">
        <v>199</v>
      </c>
      <c r="AU486" s="193" t="s">
        <v>140</v>
      </c>
      <c r="AV486" s="11" t="s">
        <v>181</v>
      </c>
      <c r="AW486" s="11" t="s">
        <v>37</v>
      </c>
      <c r="AX486" s="11" t="s">
        <v>88</v>
      </c>
      <c r="AY486" s="193" t="s">
        <v>176</v>
      </c>
    </row>
    <row r="487" spans="2:65" s="1" customFormat="1" ht="44.25" customHeight="1">
      <c r="B487" s="38"/>
      <c r="C487" s="171" t="s">
        <v>760</v>
      </c>
      <c r="D487" s="171" t="s">
        <v>177</v>
      </c>
      <c r="E487" s="172" t="s">
        <v>761</v>
      </c>
      <c r="F487" s="265" t="s">
        <v>762</v>
      </c>
      <c r="G487" s="265"/>
      <c r="H487" s="265"/>
      <c r="I487" s="265"/>
      <c r="J487" s="173" t="s">
        <v>269</v>
      </c>
      <c r="K487" s="174">
        <v>901.537</v>
      </c>
      <c r="L487" s="266">
        <v>0</v>
      </c>
      <c r="M487" s="267"/>
      <c r="N487" s="268">
        <f>ROUND(L487*K487,2)</f>
        <v>0</v>
      </c>
      <c r="O487" s="268"/>
      <c r="P487" s="268"/>
      <c r="Q487" s="268"/>
      <c r="R487" s="40"/>
      <c r="T487" s="175" t="s">
        <v>22</v>
      </c>
      <c r="U487" s="47" t="s">
        <v>45</v>
      </c>
      <c r="V487" s="39"/>
      <c r="W487" s="176">
        <f>V487*K487</f>
        <v>0</v>
      </c>
      <c r="X487" s="176">
        <v>0</v>
      </c>
      <c r="Y487" s="176">
        <f>X487*K487</f>
        <v>0</v>
      </c>
      <c r="Z487" s="176">
        <v>0</v>
      </c>
      <c r="AA487" s="177">
        <f>Z487*K487</f>
        <v>0</v>
      </c>
      <c r="AR487" s="21" t="s">
        <v>181</v>
      </c>
      <c r="AT487" s="21" t="s">
        <v>177</v>
      </c>
      <c r="AU487" s="21" t="s">
        <v>140</v>
      </c>
      <c r="AY487" s="21" t="s">
        <v>176</v>
      </c>
      <c r="BE487" s="113">
        <f>IF(U487="základní",N487,0)</f>
        <v>0</v>
      </c>
      <c r="BF487" s="113">
        <f>IF(U487="snížená",N487,0)</f>
        <v>0</v>
      </c>
      <c r="BG487" s="113">
        <f>IF(U487="zákl. přenesená",N487,0)</f>
        <v>0</v>
      </c>
      <c r="BH487" s="113">
        <f>IF(U487="sníž. přenesená",N487,0)</f>
        <v>0</v>
      </c>
      <c r="BI487" s="113">
        <f>IF(U487="nulová",N487,0)</f>
        <v>0</v>
      </c>
      <c r="BJ487" s="21" t="s">
        <v>88</v>
      </c>
      <c r="BK487" s="113">
        <f>ROUND(L487*K487,2)</f>
        <v>0</v>
      </c>
      <c r="BL487" s="21" t="s">
        <v>181</v>
      </c>
      <c r="BM487" s="21" t="s">
        <v>763</v>
      </c>
    </row>
    <row r="488" spans="2:51" s="10" customFormat="1" ht="22.5" customHeight="1">
      <c r="B488" s="178"/>
      <c r="C488" s="179"/>
      <c r="D488" s="179"/>
      <c r="E488" s="180" t="s">
        <v>22</v>
      </c>
      <c r="F488" s="269" t="s">
        <v>764</v>
      </c>
      <c r="G488" s="270"/>
      <c r="H488" s="270"/>
      <c r="I488" s="270"/>
      <c r="J488" s="179"/>
      <c r="K488" s="181">
        <v>112.93</v>
      </c>
      <c r="L488" s="179"/>
      <c r="M488" s="179"/>
      <c r="N488" s="179"/>
      <c r="O488" s="179"/>
      <c r="P488" s="179"/>
      <c r="Q488" s="179"/>
      <c r="R488" s="182"/>
      <c r="T488" s="183"/>
      <c r="U488" s="179"/>
      <c r="V488" s="179"/>
      <c r="W488" s="179"/>
      <c r="X488" s="179"/>
      <c r="Y488" s="179"/>
      <c r="Z488" s="179"/>
      <c r="AA488" s="184"/>
      <c r="AT488" s="185" t="s">
        <v>199</v>
      </c>
      <c r="AU488" s="185" t="s">
        <v>140</v>
      </c>
      <c r="AV488" s="10" t="s">
        <v>140</v>
      </c>
      <c r="AW488" s="10" t="s">
        <v>37</v>
      </c>
      <c r="AX488" s="10" t="s">
        <v>80</v>
      </c>
      <c r="AY488" s="185" t="s">
        <v>176</v>
      </c>
    </row>
    <row r="489" spans="2:51" s="10" customFormat="1" ht="22.5" customHeight="1">
      <c r="B489" s="178"/>
      <c r="C489" s="179"/>
      <c r="D489" s="179"/>
      <c r="E489" s="180" t="s">
        <v>22</v>
      </c>
      <c r="F489" s="303" t="s">
        <v>765</v>
      </c>
      <c r="G489" s="304"/>
      <c r="H489" s="304"/>
      <c r="I489" s="304"/>
      <c r="J489" s="179"/>
      <c r="K489" s="181">
        <v>177.365</v>
      </c>
      <c r="L489" s="179"/>
      <c r="M489" s="179"/>
      <c r="N489" s="179"/>
      <c r="O489" s="179"/>
      <c r="P489" s="179"/>
      <c r="Q489" s="179"/>
      <c r="R489" s="182"/>
      <c r="T489" s="183"/>
      <c r="U489" s="179"/>
      <c r="V489" s="179"/>
      <c r="W489" s="179"/>
      <c r="X489" s="179"/>
      <c r="Y489" s="179"/>
      <c r="Z489" s="179"/>
      <c r="AA489" s="184"/>
      <c r="AT489" s="185" t="s">
        <v>199</v>
      </c>
      <c r="AU489" s="185" t="s">
        <v>140</v>
      </c>
      <c r="AV489" s="10" t="s">
        <v>140</v>
      </c>
      <c r="AW489" s="10" t="s">
        <v>37</v>
      </c>
      <c r="AX489" s="10" t="s">
        <v>80</v>
      </c>
      <c r="AY489" s="185" t="s">
        <v>176</v>
      </c>
    </row>
    <row r="490" spans="2:51" s="10" customFormat="1" ht="22.5" customHeight="1">
      <c r="B490" s="178"/>
      <c r="C490" s="179"/>
      <c r="D490" s="179"/>
      <c r="E490" s="180" t="s">
        <v>22</v>
      </c>
      <c r="F490" s="303" t="s">
        <v>766</v>
      </c>
      <c r="G490" s="304"/>
      <c r="H490" s="304"/>
      <c r="I490" s="304"/>
      <c r="J490" s="179"/>
      <c r="K490" s="181">
        <v>293</v>
      </c>
      <c r="L490" s="179"/>
      <c r="M490" s="179"/>
      <c r="N490" s="179"/>
      <c r="O490" s="179"/>
      <c r="P490" s="179"/>
      <c r="Q490" s="179"/>
      <c r="R490" s="182"/>
      <c r="T490" s="183"/>
      <c r="U490" s="179"/>
      <c r="V490" s="179"/>
      <c r="W490" s="179"/>
      <c r="X490" s="179"/>
      <c r="Y490" s="179"/>
      <c r="Z490" s="179"/>
      <c r="AA490" s="184"/>
      <c r="AT490" s="185" t="s">
        <v>199</v>
      </c>
      <c r="AU490" s="185" t="s">
        <v>140</v>
      </c>
      <c r="AV490" s="10" t="s">
        <v>140</v>
      </c>
      <c r="AW490" s="10" t="s">
        <v>37</v>
      </c>
      <c r="AX490" s="10" t="s">
        <v>80</v>
      </c>
      <c r="AY490" s="185" t="s">
        <v>176</v>
      </c>
    </row>
    <row r="491" spans="2:51" s="10" customFormat="1" ht="44.25" customHeight="1">
      <c r="B491" s="178"/>
      <c r="C491" s="179"/>
      <c r="D491" s="179"/>
      <c r="E491" s="180" t="s">
        <v>22</v>
      </c>
      <c r="F491" s="303" t="s">
        <v>767</v>
      </c>
      <c r="G491" s="304"/>
      <c r="H491" s="304"/>
      <c r="I491" s="304"/>
      <c r="J491" s="179"/>
      <c r="K491" s="181">
        <v>318.242</v>
      </c>
      <c r="L491" s="179"/>
      <c r="M491" s="179"/>
      <c r="N491" s="179"/>
      <c r="O491" s="179"/>
      <c r="P491" s="179"/>
      <c r="Q491" s="179"/>
      <c r="R491" s="182"/>
      <c r="T491" s="183"/>
      <c r="U491" s="179"/>
      <c r="V491" s="179"/>
      <c r="W491" s="179"/>
      <c r="X491" s="179"/>
      <c r="Y491" s="179"/>
      <c r="Z491" s="179"/>
      <c r="AA491" s="184"/>
      <c r="AT491" s="185" t="s">
        <v>199</v>
      </c>
      <c r="AU491" s="185" t="s">
        <v>140</v>
      </c>
      <c r="AV491" s="10" t="s">
        <v>140</v>
      </c>
      <c r="AW491" s="10" t="s">
        <v>37</v>
      </c>
      <c r="AX491" s="10" t="s">
        <v>80</v>
      </c>
      <c r="AY491" s="185" t="s">
        <v>176</v>
      </c>
    </row>
    <row r="492" spans="2:51" s="11" customFormat="1" ht="22.5" customHeight="1">
      <c r="B492" s="186"/>
      <c r="C492" s="187"/>
      <c r="D492" s="187"/>
      <c r="E492" s="188" t="s">
        <v>22</v>
      </c>
      <c r="F492" s="271" t="s">
        <v>200</v>
      </c>
      <c r="G492" s="272"/>
      <c r="H492" s="272"/>
      <c r="I492" s="272"/>
      <c r="J492" s="187"/>
      <c r="K492" s="189">
        <v>901.537</v>
      </c>
      <c r="L492" s="187"/>
      <c r="M492" s="187"/>
      <c r="N492" s="187"/>
      <c r="O492" s="187"/>
      <c r="P492" s="187"/>
      <c r="Q492" s="187"/>
      <c r="R492" s="190"/>
      <c r="T492" s="191"/>
      <c r="U492" s="187"/>
      <c r="V492" s="187"/>
      <c r="W492" s="187"/>
      <c r="X492" s="187"/>
      <c r="Y492" s="187"/>
      <c r="Z492" s="187"/>
      <c r="AA492" s="192"/>
      <c r="AT492" s="193" t="s">
        <v>199</v>
      </c>
      <c r="AU492" s="193" t="s">
        <v>140</v>
      </c>
      <c r="AV492" s="11" t="s">
        <v>181</v>
      </c>
      <c r="AW492" s="11" t="s">
        <v>37</v>
      </c>
      <c r="AX492" s="11" t="s">
        <v>88</v>
      </c>
      <c r="AY492" s="193" t="s">
        <v>176</v>
      </c>
    </row>
    <row r="493" spans="2:65" s="1" customFormat="1" ht="44.25" customHeight="1">
      <c r="B493" s="38"/>
      <c r="C493" s="171" t="s">
        <v>768</v>
      </c>
      <c r="D493" s="171" t="s">
        <v>177</v>
      </c>
      <c r="E493" s="172" t="s">
        <v>769</v>
      </c>
      <c r="F493" s="265" t="s">
        <v>770</v>
      </c>
      <c r="G493" s="265"/>
      <c r="H493" s="265"/>
      <c r="I493" s="265"/>
      <c r="J493" s="173" t="s">
        <v>269</v>
      </c>
      <c r="K493" s="174">
        <v>67615.275</v>
      </c>
      <c r="L493" s="266">
        <v>0</v>
      </c>
      <c r="M493" s="267"/>
      <c r="N493" s="268">
        <f>ROUND(L493*K493,2)</f>
        <v>0</v>
      </c>
      <c r="O493" s="268"/>
      <c r="P493" s="268"/>
      <c r="Q493" s="268"/>
      <c r="R493" s="40"/>
      <c r="T493" s="175" t="s">
        <v>22</v>
      </c>
      <c r="U493" s="47" t="s">
        <v>45</v>
      </c>
      <c r="V493" s="39"/>
      <c r="W493" s="176">
        <f>V493*K493</f>
        <v>0</v>
      </c>
      <c r="X493" s="176">
        <v>0</v>
      </c>
      <c r="Y493" s="176">
        <f>X493*K493</f>
        <v>0</v>
      </c>
      <c r="Z493" s="176">
        <v>0</v>
      </c>
      <c r="AA493" s="177">
        <f>Z493*K493</f>
        <v>0</v>
      </c>
      <c r="AR493" s="21" t="s">
        <v>181</v>
      </c>
      <c r="AT493" s="21" t="s">
        <v>177</v>
      </c>
      <c r="AU493" s="21" t="s">
        <v>140</v>
      </c>
      <c r="AY493" s="21" t="s">
        <v>176</v>
      </c>
      <c r="BE493" s="113">
        <f>IF(U493="základní",N493,0)</f>
        <v>0</v>
      </c>
      <c r="BF493" s="113">
        <f>IF(U493="snížená",N493,0)</f>
        <v>0</v>
      </c>
      <c r="BG493" s="113">
        <f>IF(U493="zákl. přenesená",N493,0)</f>
        <v>0</v>
      </c>
      <c r="BH493" s="113">
        <f>IF(U493="sníž. přenesená",N493,0)</f>
        <v>0</v>
      </c>
      <c r="BI493" s="113">
        <f>IF(U493="nulová",N493,0)</f>
        <v>0</v>
      </c>
      <c r="BJ493" s="21" t="s">
        <v>88</v>
      </c>
      <c r="BK493" s="113">
        <f>ROUND(L493*K493,2)</f>
        <v>0</v>
      </c>
      <c r="BL493" s="21" t="s">
        <v>181</v>
      </c>
      <c r="BM493" s="21" t="s">
        <v>771</v>
      </c>
    </row>
    <row r="494" spans="2:51" s="10" customFormat="1" ht="22.5" customHeight="1">
      <c r="B494" s="178"/>
      <c r="C494" s="179"/>
      <c r="D494" s="179"/>
      <c r="E494" s="180" t="s">
        <v>22</v>
      </c>
      <c r="F494" s="269" t="s">
        <v>772</v>
      </c>
      <c r="G494" s="270"/>
      <c r="H494" s="270"/>
      <c r="I494" s="270"/>
      <c r="J494" s="179"/>
      <c r="K494" s="181">
        <v>901.537</v>
      </c>
      <c r="L494" s="179"/>
      <c r="M494" s="179"/>
      <c r="N494" s="179"/>
      <c r="O494" s="179"/>
      <c r="P494" s="179"/>
      <c r="Q494" s="179"/>
      <c r="R494" s="182"/>
      <c r="T494" s="183"/>
      <c r="U494" s="179"/>
      <c r="V494" s="179"/>
      <c r="W494" s="179"/>
      <c r="X494" s="179"/>
      <c r="Y494" s="179"/>
      <c r="Z494" s="179"/>
      <c r="AA494" s="184"/>
      <c r="AT494" s="185" t="s">
        <v>199</v>
      </c>
      <c r="AU494" s="185" t="s">
        <v>140</v>
      </c>
      <c r="AV494" s="10" t="s">
        <v>140</v>
      </c>
      <c r="AW494" s="10" t="s">
        <v>37</v>
      </c>
      <c r="AX494" s="10" t="s">
        <v>88</v>
      </c>
      <c r="AY494" s="185" t="s">
        <v>176</v>
      </c>
    </row>
    <row r="495" spans="2:65" s="1" customFormat="1" ht="44.25" customHeight="1">
      <c r="B495" s="38"/>
      <c r="C495" s="171" t="s">
        <v>773</v>
      </c>
      <c r="D495" s="171" t="s">
        <v>177</v>
      </c>
      <c r="E495" s="172" t="s">
        <v>774</v>
      </c>
      <c r="F495" s="265" t="s">
        <v>775</v>
      </c>
      <c r="G495" s="265"/>
      <c r="H495" s="265"/>
      <c r="I495" s="265"/>
      <c r="J495" s="173" t="s">
        <v>269</v>
      </c>
      <c r="K495" s="174">
        <v>901.537</v>
      </c>
      <c r="L495" s="266">
        <v>0</v>
      </c>
      <c r="M495" s="267"/>
      <c r="N495" s="268">
        <f>ROUND(L495*K495,2)</f>
        <v>0</v>
      </c>
      <c r="O495" s="268"/>
      <c r="P495" s="268"/>
      <c r="Q495" s="268"/>
      <c r="R495" s="40"/>
      <c r="T495" s="175" t="s">
        <v>22</v>
      </c>
      <c r="U495" s="47" t="s">
        <v>45</v>
      </c>
      <c r="V495" s="39"/>
      <c r="W495" s="176">
        <f>V495*K495</f>
        <v>0</v>
      </c>
      <c r="X495" s="176">
        <v>0</v>
      </c>
      <c r="Y495" s="176">
        <f>X495*K495</f>
        <v>0</v>
      </c>
      <c r="Z495" s="176">
        <v>0</v>
      </c>
      <c r="AA495" s="177">
        <f>Z495*K495</f>
        <v>0</v>
      </c>
      <c r="AR495" s="21" t="s">
        <v>181</v>
      </c>
      <c r="AT495" s="21" t="s">
        <v>177</v>
      </c>
      <c r="AU495" s="21" t="s">
        <v>140</v>
      </c>
      <c r="AY495" s="21" t="s">
        <v>176</v>
      </c>
      <c r="BE495" s="113">
        <f>IF(U495="základní",N495,0)</f>
        <v>0</v>
      </c>
      <c r="BF495" s="113">
        <f>IF(U495="snížená",N495,0)</f>
        <v>0</v>
      </c>
      <c r="BG495" s="113">
        <f>IF(U495="zákl. přenesená",N495,0)</f>
        <v>0</v>
      </c>
      <c r="BH495" s="113">
        <f>IF(U495="sníž. přenesená",N495,0)</f>
        <v>0</v>
      </c>
      <c r="BI495" s="113">
        <f>IF(U495="nulová",N495,0)</f>
        <v>0</v>
      </c>
      <c r="BJ495" s="21" t="s">
        <v>88</v>
      </c>
      <c r="BK495" s="113">
        <f>ROUND(L495*K495,2)</f>
        <v>0</v>
      </c>
      <c r="BL495" s="21" t="s">
        <v>181</v>
      </c>
      <c r="BM495" s="21" t="s">
        <v>776</v>
      </c>
    </row>
    <row r="496" spans="2:65" s="1" customFormat="1" ht="31.5" customHeight="1">
      <c r="B496" s="38"/>
      <c r="C496" s="171" t="s">
        <v>777</v>
      </c>
      <c r="D496" s="171" t="s">
        <v>177</v>
      </c>
      <c r="E496" s="172" t="s">
        <v>778</v>
      </c>
      <c r="F496" s="265" t="s">
        <v>779</v>
      </c>
      <c r="G496" s="265"/>
      <c r="H496" s="265"/>
      <c r="I496" s="265"/>
      <c r="J496" s="173" t="s">
        <v>269</v>
      </c>
      <c r="K496" s="174">
        <v>985.05</v>
      </c>
      <c r="L496" s="266">
        <v>0</v>
      </c>
      <c r="M496" s="267"/>
      <c r="N496" s="268">
        <f>ROUND(L496*K496,2)</f>
        <v>0</v>
      </c>
      <c r="O496" s="268"/>
      <c r="P496" s="268"/>
      <c r="Q496" s="268"/>
      <c r="R496" s="40"/>
      <c r="T496" s="175" t="s">
        <v>22</v>
      </c>
      <c r="U496" s="47" t="s">
        <v>45</v>
      </c>
      <c r="V496" s="39"/>
      <c r="W496" s="176">
        <f>V496*K496</f>
        <v>0</v>
      </c>
      <c r="X496" s="176">
        <v>0</v>
      </c>
      <c r="Y496" s="176">
        <f>X496*K496</f>
        <v>0</v>
      </c>
      <c r="Z496" s="176">
        <v>0</v>
      </c>
      <c r="AA496" s="177">
        <f>Z496*K496</f>
        <v>0</v>
      </c>
      <c r="AR496" s="21" t="s">
        <v>181</v>
      </c>
      <c r="AT496" s="21" t="s">
        <v>177</v>
      </c>
      <c r="AU496" s="21" t="s">
        <v>140</v>
      </c>
      <c r="AY496" s="21" t="s">
        <v>176</v>
      </c>
      <c r="BE496" s="113">
        <f>IF(U496="základní",N496,0)</f>
        <v>0</v>
      </c>
      <c r="BF496" s="113">
        <f>IF(U496="snížená",N496,0)</f>
        <v>0</v>
      </c>
      <c r="BG496" s="113">
        <f>IF(U496="zákl. přenesená",N496,0)</f>
        <v>0</v>
      </c>
      <c r="BH496" s="113">
        <f>IF(U496="sníž. přenesená",N496,0)</f>
        <v>0</v>
      </c>
      <c r="BI496" s="113">
        <f>IF(U496="nulová",N496,0)</f>
        <v>0</v>
      </c>
      <c r="BJ496" s="21" t="s">
        <v>88</v>
      </c>
      <c r="BK496" s="113">
        <f>ROUND(L496*K496,2)</f>
        <v>0</v>
      </c>
      <c r="BL496" s="21" t="s">
        <v>181</v>
      </c>
      <c r="BM496" s="21" t="s">
        <v>780</v>
      </c>
    </row>
    <row r="497" spans="2:51" s="10" customFormat="1" ht="22.5" customHeight="1">
      <c r="B497" s="178"/>
      <c r="C497" s="179"/>
      <c r="D497" s="179"/>
      <c r="E497" s="180" t="s">
        <v>22</v>
      </c>
      <c r="F497" s="269" t="s">
        <v>781</v>
      </c>
      <c r="G497" s="270"/>
      <c r="H497" s="270"/>
      <c r="I497" s="270"/>
      <c r="J497" s="179"/>
      <c r="K497" s="181">
        <v>985.05</v>
      </c>
      <c r="L497" s="179"/>
      <c r="M497" s="179"/>
      <c r="N497" s="179"/>
      <c r="O497" s="179"/>
      <c r="P497" s="179"/>
      <c r="Q497" s="179"/>
      <c r="R497" s="182"/>
      <c r="T497" s="183"/>
      <c r="U497" s="179"/>
      <c r="V497" s="179"/>
      <c r="W497" s="179"/>
      <c r="X497" s="179"/>
      <c r="Y497" s="179"/>
      <c r="Z497" s="179"/>
      <c r="AA497" s="184"/>
      <c r="AT497" s="185" t="s">
        <v>199</v>
      </c>
      <c r="AU497" s="185" t="s">
        <v>140</v>
      </c>
      <c r="AV497" s="10" t="s">
        <v>140</v>
      </c>
      <c r="AW497" s="10" t="s">
        <v>37</v>
      </c>
      <c r="AX497" s="10" t="s">
        <v>80</v>
      </c>
      <c r="AY497" s="185" t="s">
        <v>176</v>
      </c>
    </row>
    <row r="498" spans="2:51" s="11" customFormat="1" ht="22.5" customHeight="1">
      <c r="B498" s="186"/>
      <c r="C498" s="187"/>
      <c r="D498" s="187"/>
      <c r="E498" s="188" t="s">
        <v>22</v>
      </c>
      <c r="F498" s="271" t="s">
        <v>200</v>
      </c>
      <c r="G498" s="272"/>
      <c r="H498" s="272"/>
      <c r="I498" s="272"/>
      <c r="J498" s="187"/>
      <c r="K498" s="189">
        <v>985.05</v>
      </c>
      <c r="L498" s="187"/>
      <c r="M498" s="187"/>
      <c r="N498" s="187"/>
      <c r="O498" s="187"/>
      <c r="P498" s="187"/>
      <c r="Q498" s="187"/>
      <c r="R498" s="190"/>
      <c r="T498" s="191"/>
      <c r="U498" s="187"/>
      <c r="V498" s="187"/>
      <c r="W498" s="187"/>
      <c r="X498" s="187"/>
      <c r="Y498" s="187"/>
      <c r="Z498" s="187"/>
      <c r="AA498" s="192"/>
      <c r="AT498" s="193" t="s">
        <v>199</v>
      </c>
      <c r="AU498" s="193" t="s">
        <v>140</v>
      </c>
      <c r="AV498" s="11" t="s">
        <v>181</v>
      </c>
      <c r="AW498" s="11" t="s">
        <v>37</v>
      </c>
      <c r="AX498" s="11" t="s">
        <v>88</v>
      </c>
      <c r="AY498" s="193" t="s">
        <v>176</v>
      </c>
    </row>
    <row r="499" spans="2:65" s="1" customFormat="1" ht="31.5" customHeight="1">
      <c r="B499" s="38"/>
      <c r="C499" s="171" t="s">
        <v>782</v>
      </c>
      <c r="D499" s="171" t="s">
        <v>177</v>
      </c>
      <c r="E499" s="172" t="s">
        <v>783</v>
      </c>
      <c r="F499" s="265" t="s">
        <v>784</v>
      </c>
      <c r="G499" s="265"/>
      <c r="H499" s="265"/>
      <c r="I499" s="265"/>
      <c r="J499" s="173" t="s">
        <v>269</v>
      </c>
      <c r="K499" s="174">
        <v>1037.88</v>
      </c>
      <c r="L499" s="266">
        <v>0</v>
      </c>
      <c r="M499" s="267"/>
      <c r="N499" s="268">
        <f>ROUND(L499*K499,2)</f>
        <v>0</v>
      </c>
      <c r="O499" s="268"/>
      <c r="P499" s="268"/>
      <c r="Q499" s="268"/>
      <c r="R499" s="40"/>
      <c r="T499" s="175" t="s">
        <v>22</v>
      </c>
      <c r="U499" s="47" t="s">
        <v>45</v>
      </c>
      <c r="V499" s="39"/>
      <c r="W499" s="176">
        <f>V499*K499</f>
        <v>0</v>
      </c>
      <c r="X499" s="176">
        <v>4E-05</v>
      </c>
      <c r="Y499" s="176">
        <f>X499*K499</f>
        <v>0.04151520000000001</v>
      </c>
      <c r="Z499" s="176">
        <v>0</v>
      </c>
      <c r="AA499" s="177">
        <f>Z499*K499</f>
        <v>0</v>
      </c>
      <c r="AR499" s="21" t="s">
        <v>318</v>
      </c>
      <c r="AT499" s="21" t="s">
        <v>177</v>
      </c>
      <c r="AU499" s="21" t="s">
        <v>140</v>
      </c>
      <c r="AY499" s="21" t="s">
        <v>176</v>
      </c>
      <c r="BE499" s="113">
        <f>IF(U499="základní",N499,0)</f>
        <v>0</v>
      </c>
      <c r="BF499" s="113">
        <f>IF(U499="snížená",N499,0)</f>
        <v>0</v>
      </c>
      <c r="BG499" s="113">
        <f>IF(U499="zákl. přenesená",N499,0)</f>
        <v>0</v>
      </c>
      <c r="BH499" s="113">
        <f>IF(U499="sníž. přenesená",N499,0)</f>
        <v>0</v>
      </c>
      <c r="BI499" s="113">
        <f>IF(U499="nulová",N499,0)</f>
        <v>0</v>
      </c>
      <c r="BJ499" s="21" t="s">
        <v>88</v>
      </c>
      <c r="BK499" s="113">
        <f>ROUND(L499*K499,2)</f>
        <v>0</v>
      </c>
      <c r="BL499" s="21" t="s">
        <v>318</v>
      </c>
      <c r="BM499" s="21" t="s">
        <v>785</v>
      </c>
    </row>
    <row r="500" spans="2:51" s="10" customFormat="1" ht="22.5" customHeight="1">
      <c r="B500" s="178"/>
      <c r="C500" s="179"/>
      <c r="D500" s="179"/>
      <c r="E500" s="180" t="s">
        <v>22</v>
      </c>
      <c r="F500" s="269" t="s">
        <v>786</v>
      </c>
      <c r="G500" s="270"/>
      <c r="H500" s="270"/>
      <c r="I500" s="270"/>
      <c r="J500" s="179"/>
      <c r="K500" s="181">
        <v>1037.88</v>
      </c>
      <c r="L500" s="179"/>
      <c r="M500" s="179"/>
      <c r="N500" s="179"/>
      <c r="O500" s="179"/>
      <c r="P500" s="179"/>
      <c r="Q500" s="179"/>
      <c r="R500" s="182"/>
      <c r="T500" s="183"/>
      <c r="U500" s="179"/>
      <c r="V500" s="179"/>
      <c r="W500" s="179"/>
      <c r="X500" s="179"/>
      <c r="Y500" s="179"/>
      <c r="Z500" s="179"/>
      <c r="AA500" s="184"/>
      <c r="AT500" s="185" t="s">
        <v>199</v>
      </c>
      <c r="AU500" s="185" t="s">
        <v>140</v>
      </c>
      <c r="AV500" s="10" t="s">
        <v>140</v>
      </c>
      <c r="AW500" s="10" t="s">
        <v>37</v>
      </c>
      <c r="AX500" s="10" t="s">
        <v>80</v>
      </c>
      <c r="AY500" s="185" t="s">
        <v>176</v>
      </c>
    </row>
    <row r="501" spans="2:51" s="11" customFormat="1" ht="22.5" customHeight="1">
      <c r="B501" s="186"/>
      <c r="C501" s="187"/>
      <c r="D501" s="187"/>
      <c r="E501" s="188" t="s">
        <v>22</v>
      </c>
      <c r="F501" s="271" t="s">
        <v>200</v>
      </c>
      <c r="G501" s="272"/>
      <c r="H501" s="272"/>
      <c r="I501" s="272"/>
      <c r="J501" s="187"/>
      <c r="K501" s="189">
        <v>1037.88</v>
      </c>
      <c r="L501" s="187"/>
      <c r="M501" s="187"/>
      <c r="N501" s="187"/>
      <c r="O501" s="187"/>
      <c r="P501" s="187"/>
      <c r="Q501" s="187"/>
      <c r="R501" s="190"/>
      <c r="T501" s="191"/>
      <c r="U501" s="187"/>
      <c r="V501" s="187"/>
      <c r="W501" s="187"/>
      <c r="X501" s="187"/>
      <c r="Y501" s="187"/>
      <c r="Z501" s="187"/>
      <c r="AA501" s="192"/>
      <c r="AT501" s="193" t="s">
        <v>199</v>
      </c>
      <c r="AU501" s="193" t="s">
        <v>140</v>
      </c>
      <c r="AV501" s="11" t="s">
        <v>181</v>
      </c>
      <c r="AW501" s="11" t="s">
        <v>37</v>
      </c>
      <c r="AX501" s="11" t="s">
        <v>88</v>
      </c>
      <c r="AY501" s="193" t="s">
        <v>176</v>
      </c>
    </row>
    <row r="502" spans="2:65" s="1" customFormat="1" ht="22.5" customHeight="1">
      <c r="B502" s="38"/>
      <c r="C502" s="171" t="s">
        <v>787</v>
      </c>
      <c r="D502" s="171" t="s">
        <v>177</v>
      </c>
      <c r="E502" s="172" t="s">
        <v>788</v>
      </c>
      <c r="F502" s="265" t="s">
        <v>789</v>
      </c>
      <c r="G502" s="265"/>
      <c r="H502" s="265"/>
      <c r="I502" s="265"/>
      <c r="J502" s="173" t="s">
        <v>269</v>
      </c>
      <c r="K502" s="174">
        <v>788.182</v>
      </c>
      <c r="L502" s="266">
        <v>0</v>
      </c>
      <c r="M502" s="267"/>
      <c r="N502" s="268">
        <f aca="true" t="shared" si="15" ref="N502:N510">ROUND(L502*K502,2)</f>
        <v>0</v>
      </c>
      <c r="O502" s="268"/>
      <c r="P502" s="268"/>
      <c r="Q502" s="268"/>
      <c r="R502" s="40"/>
      <c r="T502" s="175" t="s">
        <v>22</v>
      </c>
      <c r="U502" s="47" t="s">
        <v>45</v>
      </c>
      <c r="V502" s="39"/>
      <c r="W502" s="176">
        <f aca="true" t="shared" si="16" ref="W502:W510">V502*K502</f>
        <v>0</v>
      </c>
      <c r="X502" s="176">
        <v>0</v>
      </c>
      <c r="Y502" s="176">
        <f aca="true" t="shared" si="17" ref="Y502:Y510">X502*K502</f>
        <v>0</v>
      </c>
      <c r="Z502" s="176">
        <v>0</v>
      </c>
      <c r="AA502" s="177">
        <f aca="true" t="shared" si="18" ref="AA502:AA510">Z502*K502</f>
        <v>0</v>
      </c>
      <c r="AR502" s="21" t="s">
        <v>181</v>
      </c>
      <c r="AT502" s="21" t="s">
        <v>177</v>
      </c>
      <c r="AU502" s="21" t="s">
        <v>140</v>
      </c>
      <c r="AY502" s="21" t="s">
        <v>176</v>
      </c>
      <c r="BE502" s="113">
        <f aca="true" t="shared" si="19" ref="BE502:BE510">IF(U502="základní",N502,0)</f>
        <v>0</v>
      </c>
      <c r="BF502" s="113">
        <f aca="true" t="shared" si="20" ref="BF502:BF510">IF(U502="snížená",N502,0)</f>
        <v>0</v>
      </c>
      <c r="BG502" s="113">
        <f aca="true" t="shared" si="21" ref="BG502:BG510">IF(U502="zákl. přenesená",N502,0)</f>
        <v>0</v>
      </c>
      <c r="BH502" s="113">
        <f aca="true" t="shared" si="22" ref="BH502:BH510">IF(U502="sníž. přenesená",N502,0)</f>
        <v>0</v>
      </c>
      <c r="BI502" s="113">
        <f aca="true" t="shared" si="23" ref="BI502:BI510">IF(U502="nulová",N502,0)</f>
        <v>0</v>
      </c>
      <c r="BJ502" s="21" t="s">
        <v>88</v>
      </c>
      <c r="BK502" s="113">
        <f aca="true" t="shared" si="24" ref="BK502:BK510">ROUND(L502*K502,2)</f>
        <v>0</v>
      </c>
      <c r="BL502" s="21" t="s">
        <v>181</v>
      </c>
      <c r="BM502" s="21" t="s">
        <v>790</v>
      </c>
    </row>
    <row r="503" spans="2:65" s="1" customFormat="1" ht="22.5" customHeight="1">
      <c r="B503" s="38"/>
      <c r="C503" s="171" t="s">
        <v>791</v>
      </c>
      <c r="D503" s="171" t="s">
        <v>177</v>
      </c>
      <c r="E503" s="172" t="s">
        <v>792</v>
      </c>
      <c r="F503" s="265" t="s">
        <v>793</v>
      </c>
      <c r="G503" s="265"/>
      <c r="H503" s="265"/>
      <c r="I503" s="265"/>
      <c r="J503" s="173" t="s">
        <v>794</v>
      </c>
      <c r="K503" s="174">
        <v>14.5</v>
      </c>
      <c r="L503" s="266">
        <v>0</v>
      </c>
      <c r="M503" s="267"/>
      <c r="N503" s="268">
        <f t="shared" si="15"/>
        <v>0</v>
      </c>
      <c r="O503" s="268"/>
      <c r="P503" s="268"/>
      <c r="Q503" s="268"/>
      <c r="R503" s="40"/>
      <c r="T503" s="175" t="s">
        <v>22</v>
      </c>
      <c r="U503" s="47" t="s">
        <v>45</v>
      </c>
      <c r="V503" s="39"/>
      <c r="W503" s="176">
        <f t="shared" si="16"/>
        <v>0</v>
      </c>
      <c r="X503" s="176">
        <v>0.25051</v>
      </c>
      <c r="Y503" s="176">
        <f t="shared" si="17"/>
        <v>3.6323950000000003</v>
      </c>
      <c r="Z503" s="176">
        <v>0.173</v>
      </c>
      <c r="AA503" s="177">
        <f t="shared" si="18"/>
        <v>2.5084999999999997</v>
      </c>
      <c r="AR503" s="21" t="s">
        <v>181</v>
      </c>
      <c r="AT503" s="21" t="s">
        <v>177</v>
      </c>
      <c r="AU503" s="21" t="s">
        <v>140</v>
      </c>
      <c r="AY503" s="21" t="s">
        <v>176</v>
      </c>
      <c r="BE503" s="113">
        <f t="shared" si="19"/>
        <v>0</v>
      </c>
      <c r="BF503" s="113">
        <f t="shared" si="20"/>
        <v>0</v>
      </c>
      <c r="BG503" s="113">
        <f t="shared" si="21"/>
        <v>0</v>
      </c>
      <c r="BH503" s="113">
        <f t="shared" si="22"/>
        <v>0</v>
      </c>
      <c r="BI503" s="113">
        <f t="shared" si="23"/>
        <v>0</v>
      </c>
      <c r="BJ503" s="21" t="s">
        <v>88</v>
      </c>
      <c r="BK503" s="113">
        <f t="shared" si="24"/>
        <v>0</v>
      </c>
      <c r="BL503" s="21" t="s">
        <v>181</v>
      </c>
      <c r="BM503" s="21" t="s">
        <v>795</v>
      </c>
    </row>
    <row r="504" spans="2:65" s="1" customFormat="1" ht="22.5" customHeight="1">
      <c r="B504" s="38"/>
      <c r="C504" s="171" t="s">
        <v>796</v>
      </c>
      <c r="D504" s="171" t="s">
        <v>177</v>
      </c>
      <c r="E504" s="172" t="s">
        <v>797</v>
      </c>
      <c r="F504" s="265" t="s">
        <v>798</v>
      </c>
      <c r="G504" s="265"/>
      <c r="H504" s="265"/>
      <c r="I504" s="265"/>
      <c r="J504" s="173" t="s">
        <v>461</v>
      </c>
      <c r="K504" s="174">
        <v>5</v>
      </c>
      <c r="L504" s="266">
        <v>0</v>
      </c>
      <c r="M504" s="267"/>
      <c r="N504" s="268">
        <f t="shared" si="15"/>
        <v>0</v>
      </c>
      <c r="O504" s="268"/>
      <c r="P504" s="268"/>
      <c r="Q504" s="268"/>
      <c r="R504" s="40"/>
      <c r="T504" s="175" t="s">
        <v>22</v>
      </c>
      <c r="U504" s="47" t="s">
        <v>45</v>
      </c>
      <c r="V504" s="39"/>
      <c r="W504" s="176">
        <f t="shared" si="16"/>
        <v>0</v>
      </c>
      <c r="X504" s="176">
        <v>0.04597</v>
      </c>
      <c r="Y504" s="176">
        <f t="shared" si="17"/>
        <v>0.22985</v>
      </c>
      <c r="Z504" s="176">
        <v>0</v>
      </c>
      <c r="AA504" s="177">
        <f t="shared" si="18"/>
        <v>0</v>
      </c>
      <c r="AR504" s="21" t="s">
        <v>181</v>
      </c>
      <c r="AT504" s="21" t="s">
        <v>177</v>
      </c>
      <c r="AU504" s="21" t="s">
        <v>140</v>
      </c>
      <c r="AY504" s="21" t="s">
        <v>176</v>
      </c>
      <c r="BE504" s="113">
        <f t="shared" si="19"/>
        <v>0</v>
      </c>
      <c r="BF504" s="113">
        <f t="shared" si="20"/>
        <v>0</v>
      </c>
      <c r="BG504" s="113">
        <f t="shared" si="21"/>
        <v>0</v>
      </c>
      <c r="BH504" s="113">
        <f t="shared" si="22"/>
        <v>0</v>
      </c>
      <c r="BI504" s="113">
        <f t="shared" si="23"/>
        <v>0</v>
      </c>
      <c r="BJ504" s="21" t="s">
        <v>88</v>
      </c>
      <c r="BK504" s="113">
        <f t="shared" si="24"/>
        <v>0</v>
      </c>
      <c r="BL504" s="21" t="s">
        <v>181</v>
      </c>
      <c r="BM504" s="21" t="s">
        <v>799</v>
      </c>
    </row>
    <row r="505" spans="2:65" s="1" customFormat="1" ht="22.5" customHeight="1">
      <c r="B505" s="38"/>
      <c r="C505" s="202" t="s">
        <v>800</v>
      </c>
      <c r="D505" s="202" t="s">
        <v>352</v>
      </c>
      <c r="E505" s="203" t="s">
        <v>801</v>
      </c>
      <c r="F505" s="307" t="s">
        <v>802</v>
      </c>
      <c r="G505" s="307"/>
      <c r="H505" s="307"/>
      <c r="I505" s="307"/>
      <c r="J505" s="204" t="s">
        <v>461</v>
      </c>
      <c r="K505" s="205">
        <v>5</v>
      </c>
      <c r="L505" s="308">
        <v>0</v>
      </c>
      <c r="M505" s="309"/>
      <c r="N505" s="310">
        <f t="shared" si="15"/>
        <v>0</v>
      </c>
      <c r="O505" s="268"/>
      <c r="P505" s="268"/>
      <c r="Q505" s="268"/>
      <c r="R505" s="40"/>
      <c r="T505" s="175" t="s">
        <v>22</v>
      </c>
      <c r="U505" s="47" t="s">
        <v>45</v>
      </c>
      <c r="V505" s="39"/>
      <c r="W505" s="176">
        <f t="shared" si="16"/>
        <v>0</v>
      </c>
      <c r="X505" s="176">
        <v>0.01</v>
      </c>
      <c r="Y505" s="176">
        <f t="shared" si="17"/>
        <v>0.05</v>
      </c>
      <c r="Z505" s="176">
        <v>0</v>
      </c>
      <c r="AA505" s="177">
        <f t="shared" si="18"/>
        <v>0</v>
      </c>
      <c r="AR505" s="21" t="s">
        <v>209</v>
      </c>
      <c r="AT505" s="21" t="s">
        <v>352</v>
      </c>
      <c r="AU505" s="21" t="s">
        <v>140</v>
      </c>
      <c r="AY505" s="21" t="s">
        <v>176</v>
      </c>
      <c r="BE505" s="113">
        <f t="shared" si="19"/>
        <v>0</v>
      </c>
      <c r="BF505" s="113">
        <f t="shared" si="20"/>
        <v>0</v>
      </c>
      <c r="BG505" s="113">
        <f t="shared" si="21"/>
        <v>0</v>
      </c>
      <c r="BH505" s="113">
        <f t="shared" si="22"/>
        <v>0</v>
      </c>
      <c r="BI505" s="113">
        <f t="shared" si="23"/>
        <v>0</v>
      </c>
      <c r="BJ505" s="21" t="s">
        <v>88</v>
      </c>
      <c r="BK505" s="113">
        <f t="shared" si="24"/>
        <v>0</v>
      </c>
      <c r="BL505" s="21" t="s">
        <v>181</v>
      </c>
      <c r="BM505" s="21" t="s">
        <v>803</v>
      </c>
    </row>
    <row r="506" spans="2:65" s="1" customFormat="1" ht="44.25" customHeight="1">
      <c r="B506" s="38"/>
      <c r="C506" s="171" t="s">
        <v>804</v>
      </c>
      <c r="D506" s="171" t="s">
        <v>177</v>
      </c>
      <c r="E506" s="172" t="s">
        <v>805</v>
      </c>
      <c r="F506" s="265" t="s">
        <v>806</v>
      </c>
      <c r="G506" s="265"/>
      <c r="H506" s="265"/>
      <c r="I506" s="265"/>
      <c r="J506" s="173" t="s">
        <v>461</v>
      </c>
      <c r="K506" s="174">
        <v>1</v>
      </c>
      <c r="L506" s="266">
        <v>0</v>
      </c>
      <c r="M506" s="267"/>
      <c r="N506" s="268">
        <f t="shared" si="15"/>
        <v>0</v>
      </c>
      <c r="O506" s="268"/>
      <c r="P506" s="268"/>
      <c r="Q506" s="268"/>
      <c r="R506" s="40"/>
      <c r="T506" s="175" t="s">
        <v>22</v>
      </c>
      <c r="U506" s="47" t="s">
        <v>45</v>
      </c>
      <c r="V506" s="39"/>
      <c r="W506" s="176">
        <f t="shared" si="16"/>
        <v>0</v>
      </c>
      <c r="X506" s="176">
        <v>0</v>
      </c>
      <c r="Y506" s="176">
        <f t="shared" si="17"/>
        <v>0</v>
      </c>
      <c r="Z506" s="176">
        <v>0</v>
      </c>
      <c r="AA506" s="177">
        <f t="shared" si="18"/>
        <v>0</v>
      </c>
      <c r="AR506" s="21" t="s">
        <v>318</v>
      </c>
      <c r="AT506" s="21" t="s">
        <v>177</v>
      </c>
      <c r="AU506" s="21" t="s">
        <v>140</v>
      </c>
      <c r="AY506" s="21" t="s">
        <v>176</v>
      </c>
      <c r="BE506" s="113">
        <f t="shared" si="19"/>
        <v>0</v>
      </c>
      <c r="BF506" s="113">
        <f t="shared" si="20"/>
        <v>0</v>
      </c>
      <c r="BG506" s="113">
        <f t="shared" si="21"/>
        <v>0</v>
      </c>
      <c r="BH506" s="113">
        <f t="shared" si="22"/>
        <v>0</v>
      </c>
      <c r="BI506" s="113">
        <f t="shared" si="23"/>
        <v>0</v>
      </c>
      <c r="BJ506" s="21" t="s">
        <v>88</v>
      </c>
      <c r="BK506" s="113">
        <f t="shared" si="24"/>
        <v>0</v>
      </c>
      <c r="BL506" s="21" t="s">
        <v>318</v>
      </c>
      <c r="BM506" s="21" t="s">
        <v>807</v>
      </c>
    </row>
    <row r="507" spans="2:65" s="1" customFormat="1" ht="44.25" customHeight="1">
      <c r="B507" s="38"/>
      <c r="C507" s="171" t="s">
        <v>808</v>
      </c>
      <c r="D507" s="171" t="s">
        <v>177</v>
      </c>
      <c r="E507" s="172" t="s">
        <v>809</v>
      </c>
      <c r="F507" s="265" t="s">
        <v>810</v>
      </c>
      <c r="G507" s="265"/>
      <c r="H507" s="265"/>
      <c r="I507" s="265"/>
      <c r="J507" s="173" t="s">
        <v>461</v>
      </c>
      <c r="K507" s="174">
        <v>1</v>
      </c>
      <c r="L507" s="266">
        <v>0</v>
      </c>
      <c r="M507" s="267"/>
      <c r="N507" s="268">
        <f t="shared" si="15"/>
        <v>0</v>
      </c>
      <c r="O507" s="268"/>
      <c r="P507" s="268"/>
      <c r="Q507" s="268"/>
      <c r="R507" s="40"/>
      <c r="T507" s="175" t="s">
        <v>22</v>
      </c>
      <c r="U507" s="47" t="s">
        <v>45</v>
      </c>
      <c r="V507" s="39"/>
      <c r="W507" s="176">
        <f t="shared" si="16"/>
        <v>0</v>
      </c>
      <c r="X507" s="176">
        <v>0</v>
      </c>
      <c r="Y507" s="176">
        <f t="shared" si="17"/>
        <v>0</v>
      </c>
      <c r="Z507" s="176">
        <v>0</v>
      </c>
      <c r="AA507" s="177">
        <f t="shared" si="18"/>
        <v>0</v>
      </c>
      <c r="AR507" s="21" t="s">
        <v>318</v>
      </c>
      <c r="AT507" s="21" t="s">
        <v>177</v>
      </c>
      <c r="AU507" s="21" t="s">
        <v>140</v>
      </c>
      <c r="AY507" s="21" t="s">
        <v>176</v>
      </c>
      <c r="BE507" s="113">
        <f t="shared" si="19"/>
        <v>0</v>
      </c>
      <c r="BF507" s="113">
        <f t="shared" si="20"/>
        <v>0</v>
      </c>
      <c r="BG507" s="113">
        <f t="shared" si="21"/>
        <v>0</v>
      </c>
      <c r="BH507" s="113">
        <f t="shared" si="22"/>
        <v>0</v>
      </c>
      <c r="BI507" s="113">
        <f t="shared" si="23"/>
        <v>0</v>
      </c>
      <c r="BJ507" s="21" t="s">
        <v>88</v>
      </c>
      <c r="BK507" s="113">
        <f t="shared" si="24"/>
        <v>0</v>
      </c>
      <c r="BL507" s="21" t="s">
        <v>318</v>
      </c>
      <c r="BM507" s="21" t="s">
        <v>811</v>
      </c>
    </row>
    <row r="508" spans="2:65" s="1" customFormat="1" ht="44.25" customHeight="1">
      <c r="B508" s="38"/>
      <c r="C508" s="171" t="s">
        <v>812</v>
      </c>
      <c r="D508" s="171" t="s">
        <v>177</v>
      </c>
      <c r="E508" s="172" t="s">
        <v>813</v>
      </c>
      <c r="F508" s="265" t="s">
        <v>814</v>
      </c>
      <c r="G508" s="265"/>
      <c r="H508" s="265"/>
      <c r="I508" s="265"/>
      <c r="J508" s="173" t="s">
        <v>461</v>
      </c>
      <c r="K508" s="174">
        <v>1</v>
      </c>
      <c r="L508" s="266">
        <v>0</v>
      </c>
      <c r="M508" s="267"/>
      <c r="N508" s="268">
        <f t="shared" si="15"/>
        <v>0</v>
      </c>
      <c r="O508" s="268"/>
      <c r="P508" s="268"/>
      <c r="Q508" s="268"/>
      <c r="R508" s="40"/>
      <c r="T508" s="175" t="s">
        <v>22</v>
      </c>
      <c r="U508" s="47" t="s">
        <v>45</v>
      </c>
      <c r="V508" s="39"/>
      <c r="W508" s="176">
        <f t="shared" si="16"/>
        <v>0</v>
      </c>
      <c r="X508" s="176">
        <v>0</v>
      </c>
      <c r="Y508" s="176">
        <f t="shared" si="17"/>
        <v>0</v>
      </c>
      <c r="Z508" s="176">
        <v>0</v>
      </c>
      <c r="AA508" s="177">
        <f t="shared" si="18"/>
        <v>0</v>
      </c>
      <c r="AR508" s="21" t="s">
        <v>318</v>
      </c>
      <c r="AT508" s="21" t="s">
        <v>177</v>
      </c>
      <c r="AU508" s="21" t="s">
        <v>140</v>
      </c>
      <c r="AY508" s="21" t="s">
        <v>176</v>
      </c>
      <c r="BE508" s="113">
        <f t="shared" si="19"/>
        <v>0</v>
      </c>
      <c r="BF508" s="113">
        <f t="shared" si="20"/>
        <v>0</v>
      </c>
      <c r="BG508" s="113">
        <f t="shared" si="21"/>
        <v>0</v>
      </c>
      <c r="BH508" s="113">
        <f t="shared" si="22"/>
        <v>0</v>
      </c>
      <c r="BI508" s="113">
        <f t="shared" si="23"/>
        <v>0</v>
      </c>
      <c r="BJ508" s="21" t="s">
        <v>88</v>
      </c>
      <c r="BK508" s="113">
        <f t="shared" si="24"/>
        <v>0</v>
      </c>
      <c r="BL508" s="21" t="s">
        <v>318</v>
      </c>
      <c r="BM508" s="21" t="s">
        <v>815</v>
      </c>
    </row>
    <row r="509" spans="2:65" s="1" customFormat="1" ht="31.5" customHeight="1">
      <c r="B509" s="38"/>
      <c r="C509" s="171" t="s">
        <v>816</v>
      </c>
      <c r="D509" s="171" t="s">
        <v>177</v>
      </c>
      <c r="E509" s="172" t="s">
        <v>817</v>
      </c>
      <c r="F509" s="265" t="s">
        <v>818</v>
      </c>
      <c r="G509" s="265"/>
      <c r="H509" s="265"/>
      <c r="I509" s="265"/>
      <c r="J509" s="173" t="s">
        <v>461</v>
      </c>
      <c r="K509" s="174">
        <v>18</v>
      </c>
      <c r="L509" s="266">
        <v>0</v>
      </c>
      <c r="M509" s="267"/>
      <c r="N509" s="268">
        <f t="shared" si="15"/>
        <v>0</v>
      </c>
      <c r="O509" s="268"/>
      <c r="P509" s="268"/>
      <c r="Q509" s="268"/>
      <c r="R509" s="40"/>
      <c r="T509" s="175" t="s">
        <v>22</v>
      </c>
      <c r="U509" s="47" t="s">
        <v>45</v>
      </c>
      <c r="V509" s="39"/>
      <c r="W509" s="176">
        <f t="shared" si="16"/>
        <v>0</v>
      </c>
      <c r="X509" s="176">
        <v>0</v>
      </c>
      <c r="Y509" s="176">
        <f t="shared" si="17"/>
        <v>0</v>
      </c>
      <c r="Z509" s="176">
        <v>0</v>
      </c>
      <c r="AA509" s="177">
        <f t="shared" si="18"/>
        <v>0</v>
      </c>
      <c r="AR509" s="21" t="s">
        <v>318</v>
      </c>
      <c r="AT509" s="21" t="s">
        <v>177</v>
      </c>
      <c r="AU509" s="21" t="s">
        <v>140</v>
      </c>
      <c r="AY509" s="21" t="s">
        <v>176</v>
      </c>
      <c r="BE509" s="113">
        <f t="shared" si="19"/>
        <v>0</v>
      </c>
      <c r="BF509" s="113">
        <f t="shared" si="20"/>
        <v>0</v>
      </c>
      <c r="BG509" s="113">
        <f t="shared" si="21"/>
        <v>0</v>
      </c>
      <c r="BH509" s="113">
        <f t="shared" si="22"/>
        <v>0</v>
      </c>
      <c r="BI509" s="113">
        <f t="shared" si="23"/>
        <v>0</v>
      </c>
      <c r="BJ509" s="21" t="s">
        <v>88</v>
      </c>
      <c r="BK509" s="113">
        <f t="shared" si="24"/>
        <v>0</v>
      </c>
      <c r="BL509" s="21" t="s">
        <v>318</v>
      </c>
      <c r="BM509" s="21" t="s">
        <v>819</v>
      </c>
    </row>
    <row r="510" spans="2:65" s="1" customFormat="1" ht="31.5" customHeight="1">
      <c r="B510" s="38"/>
      <c r="C510" s="171" t="s">
        <v>820</v>
      </c>
      <c r="D510" s="171" t="s">
        <v>177</v>
      </c>
      <c r="E510" s="172" t="s">
        <v>821</v>
      </c>
      <c r="F510" s="265" t="s">
        <v>822</v>
      </c>
      <c r="G510" s="265"/>
      <c r="H510" s="265"/>
      <c r="I510" s="265"/>
      <c r="J510" s="173" t="s">
        <v>269</v>
      </c>
      <c r="K510" s="174">
        <v>99.983</v>
      </c>
      <c r="L510" s="266">
        <v>0</v>
      </c>
      <c r="M510" s="267"/>
      <c r="N510" s="268">
        <f t="shared" si="15"/>
        <v>0</v>
      </c>
      <c r="O510" s="268"/>
      <c r="P510" s="268"/>
      <c r="Q510" s="268"/>
      <c r="R510" s="40"/>
      <c r="T510" s="175" t="s">
        <v>22</v>
      </c>
      <c r="U510" s="47" t="s">
        <v>45</v>
      </c>
      <c r="V510" s="39"/>
      <c r="W510" s="176">
        <f t="shared" si="16"/>
        <v>0</v>
      </c>
      <c r="X510" s="176">
        <v>0</v>
      </c>
      <c r="Y510" s="176">
        <f t="shared" si="17"/>
        <v>0</v>
      </c>
      <c r="Z510" s="176">
        <v>0.131</v>
      </c>
      <c r="AA510" s="177">
        <f t="shared" si="18"/>
        <v>13.097773000000002</v>
      </c>
      <c r="AR510" s="21" t="s">
        <v>181</v>
      </c>
      <c r="AT510" s="21" t="s">
        <v>177</v>
      </c>
      <c r="AU510" s="21" t="s">
        <v>140</v>
      </c>
      <c r="AY510" s="21" t="s">
        <v>176</v>
      </c>
      <c r="BE510" s="113">
        <f t="shared" si="19"/>
        <v>0</v>
      </c>
      <c r="BF510" s="113">
        <f t="shared" si="20"/>
        <v>0</v>
      </c>
      <c r="BG510" s="113">
        <f t="shared" si="21"/>
        <v>0</v>
      </c>
      <c r="BH510" s="113">
        <f t="shared" si="22"/>
        <v>0</v>
      </c>
      <c r="BI510" s="113">
        <f t="shared" si="23"/>
        <v>0</v>
      </c>
      <c r="BJ510" s="21" t="s">
        <v>88</v>
      </c>
      <c r="BK510" s="113">
        <f t="shared" si="24"/>
        <v>0</v>
      </c>
      <c r="BL510" s="21" t="s">
        <v>181</v>
      </c>
      <c r="BM510" s="21" t="s">
        <v>823</v>
      </c>
    </row>
    <row r="511" spans="2:51" s="12" customFormat="1" ht="22.5" customHeight="1">
      <c r="B511" s="194"/>
      <c r="C511" s="195"/>
      <c r="D511" s="195"/>
      <c r="E511" s="196" t="s">
        <v>22</v>
      </c>
      <c r="F511" s="311" t="s">
        <v>407</v>
      </c>
      <c r="G511" s="312"/>
      <c r="H511" s="312"/>
      <c r="I511" s="312"/>
      <c r="J511" s="195"/>
      <c r="K511" s="197" t="s">
        <v>22</v>
      </c>
      <c r="L511" s="195"/>
      <c r="M511" s="195"/>
      <c r="N511" s="195"/>
      <c r="O511" s="195"/>
      <c r="P511" s="195"/>
      <c r="Q511" s="195"/>
      <c r="R511" s="198"/>
      <c r="T511" s="199"/>
      <c r="U511" s="195"/>
      <c r="V511" s="195"/>
      <c r="W511" s="195"/>
      <c r="X511" s="195"/>
      <c r="Y511" s="195"/>
      <c r="Z511" s="195"/>
      <c r="AA511" s="200"/>
      <c r="AT511" s="201" t="s">
        <v>199</v>
      </c>
      <c r="AU511" s="201" t="s">
        <v>140</v>
      </c>
      <c r="AV511" s="12" t="s">
        <v>88</v>
      </c>
      <c r="AW511" s="12" t="s">
        <v>37</v>
      </c>
      <c r="AX511" s="12" t="s">
        <v>80</v>
      </c>
      <c r="AY511" s="201" t="s">
        <v>176</v>
      </c>
    </row>
    <row r="512" spans="2:51" s="10" customFormat="1" ht="22.5" customHeight="1">
      <c r="B512" s="178"/>
      <c r="C512" s="179"/>
      <c r="D512" s="179"/>
      <c r="E512" s="180" t="s">
        <v>22</v>
      </c>
      <c r="F512" s="303" t="s">
        <v>824</v>
      </c>
      <c r="G512" s="304"/>
      <c r="H512" s="304"/>
      <c r="I512" s="304"/>
      <c r="J512" s="179"/>
      <c r="K512" s="181">
        <v>13.905</v>
      </c>
      <c r="L512" s="179"/>
      <c r="M512" s="179"/>
      <c r="N512" s="179"/>
      <c r="O512" s="179"/>
      <c r="P512" s="179"/>
      <c r="Q512" s="179"/>
      <c r="R512" s="182"/>
      <c r="T512" s="183"/>
      <c r="U512" s="179"/>
      <c r="V512" s="179"/>
      <c r="W512" s="179"/>
      <c r="X512" s="179"/>
      <c r="Y512" s="179"/>
      <c r="Z512" s="179"/>
      <c r="AA512" s="184"/>
      <c r="AT512" s="185" t="s">
        <v>199</v>
      </c>
      <c r="AU512" s="185" t="s">
        <v>140</v>
      </c>
      <c r="AV512" s="10" t="s">
        <v>140</v>
      </c>
      <c r="AW512" s="10" t="s">
        <v>37</v>
      </c>
      <c r="AX512" s="10" t="s">
        <v>80</v>
      </c>
      <c r="AY512" s="185" t="s">
        <v>176</v>
      </c>
    </row>
    <row r="513" spans="2:51" s="12" customFormat="1" ht="22.5" customHeight="1">
      <c r="B513" s="194"/>
      <c r="C513" s="195"/>
      <c r="D513" s="195"/>
      <c r="E513" s="196" t="s">
        <v>22</v>
      </c>
      <c r="F513" s="305" t="s">
        <v>825</v>
      </c>
      <c r="G513" s="306"/>
      <c r="H513" s="306"/>
      <c r="I513" s="306"/>
      <c r="J513" s="195"/>
      <c r="K513" s="197" t="s">
        <v>22</v>
      </c>
      <c r="L513" s="195"/>
      <c r="M513" s="195"/>
      <c r="N513" s="195"/>
      <c r="O513" s="195"/>
      <c r="P513" s="195"/>
      <c r="Q513" s="195"/>
      <c r="R513" s="198"/>
      <c r="T513" s="199"/>
      <c r="U513" s="195"/>
      <c r="V513" s="195"/>
      <c r="W513" s="195"/>
      <c r="X513" s="195"/>
      <c r="Y513" s="195"/>
      <c r="Z513" s="195"/>
      <c r="AA513" s="200"/>
      <c r="AT513" s="201" t="s">
        <v>199</v>
      </c>
      <c r="AU513" s="201" t="s">
        <v>140</v>
      </c>
      <c r="AV513" s="12" t="s">
        <v>88</v>
      </c>
      <c r="AW513" s="12" t="s">
        <v>37</v>
      </c>
      <c r="AX513" s="12" t="s">
        <v>80</v>
      </c>
      <c r="AY513" s="201" t="s">
        <v>176</v>
      </c>
    </row>
    <row r="514" spans="2:51" s="10" customFormat="1" ht="22.5" customHeight="1">
      <c r="B514" s="178"/>
      <c r="C514" s="179"/>
      <c r="D514" s="179"/>
      <c r="E514" s="180" t="s">
        <v>22</v>
      </c>
      <c r="F514" s="303" t="s">
        <v>826</v>
      </c>
      <c r="G514" s="304"/>
      <c r="H514" s="304"/>
      <c r="I514" s="304"/>
      <c r="J514" s="179"/>
      <c r="K514" s="181">
        <v>-3.743</v>
      </c>
      <c r="L514" s="179"/>
      <c r="M514" s="179"/>
      <c r="N514" s="179"/>
      <c r="O514" s="179"/>
      <c r="P514" s="179"/>
      <c r="Q514" s="179"/>
      <c r="R514" s="182"/>
      <c r="T514" s="183"/>
      <c r="U514" s="179"/>
      <c r="V514" s="179"/>
      <c r="W514" s="179"/>
      <c r="X514" s="179"/>
      <c r="Y514" s="179"/>
      <c r="Z514" s="179"/>
      <c r="AA514" s="184"/>
      <c r="AT514" s="185" t="s">
        <v>199</v>
      </c>
      <c r="AU514" s="185" t="s">
        <v>140</v>
      </c>
      <c r="AV514" s="10" t="s">
        <v>140</v>
      </c>
      <c r="AW514" s="10" t="s">
        <v>37</v>
      </c>
      <c r="AX514" s="10" t="s">
        <v>80</v>
      </c>
      <c r="AY514" s="185" t="s">
        <v>176</v>
      </c>
    </row>
    <row r="515" spans="2:51" s="12" customFormat="1" ht="22.5" customHeight="1">
      <c r="B515" s="194"/>
      <c r="C515" s="195"/>
      <c r="D515" s="195"/>
      <c r="E515" s="196" t="s">
        <v>22</v>
      </c>
      <c r="F515" s="305" t="s">
        <v>410</v>
      </c>
      <c r="G515" s="306"/>
      <c r="H515" s="306"/>
      <c r="I515" s="306"/>
      <c r="J515" s="195"/>
      <c r="K515" s="197" t="s">
        <v>22</v>
      </c>
      <c r="L515" s="195"/>
      <c r="M515" s="195"/>
      <c r="N515" s="195"/>
      <c r="O515" s="195"/>
      <c r="P515" s="195"/>
      <c r="Q515" s="195"/>
      <c r="R515" s="198"/>
      <c r="T515" s="199"/>
      <c r="U515" s="195"/>
      <c r="V515" s="195"/>
      <c r="W515" s="195"/>
      <c r="X515" s="195"/>
      <c r="Y515" s="195"/>
      <c r="Z515" s="195"/>
      <c r="AA515" s="200"/>
      <c r="AT515" s="201" t="s">
        <v>199</v>
      </c>
      <c r="AU515" s="201" t="s">
        <v>140</v>
      </c>
      <c r="AV515" s="12" t="s">
        <v>88</v>
      </c>
      <c r="AW515" s="12" t="s">
        <v>37</v>
      </c>
      <c r="AX515" s="12" t="s">
        <v>80</v>
      </c>
      <c r="AY515" s="201" t="s">
        <v>176</v>
      </c>
    </row>
    <row r="516" spans="2:51" s="10" customFormat="1" ht="22.5" customHeight="1">
      <c r="B516" s="178"/>
      <c r="C516" s="179"/>
      <c r="D516" s="179"/>
      <c r="E516" s="180" t="s">
        <v>22</v>
      </c>
      <c r="F516" s="303" t="s">
        <v>827</v>
      </c>
      <c r="G516" s="304"/>
      <c r="H516" s="304"/>
      <c r="I516" s="304"/>
      <c r="J516" s="179"/>
      <c r="K516" s="181">
        <v>21.998</v>
      </c>
      <c r="L516" s="179"/>
      <c r="M516" s="179"/>
      <c r="N516" s="179"/>
      <c r="O516" s="179"/>
      <c r="P516" s="179"/>
      <c r="Q516" s="179"/>
      <c r="R516" s="182"/>
      <c r="T516" s="183"/>
      <c r="U516" s="179"/>
      <c r="V516" s="179"/>
      <c r="W516" s="179"/>
      <c r="X516" s="179"/>
      <c r="Y516" s="179"/>
      <c r="Z516" s="179"/>
      <c r="AA516" s="184"/>
      <c r="AT516" s="185" t="s">
        <v>199</v>
      </c>
      <c r="AU516" s="185" t="s">
        <v>140</v>
      </c>
      <c r="AV516" s="10" t="s">
        <v>140</v>
      </c>
      <c r="AW516" s="10" t="s">
        <v>37</v>
      </c>
      <c r="AX516" s="10" t="s">
        <v>80</v>
      </c>
      <c r="AY516" s="185" t="s">
        <v>176</v>
      </c>
    </row>
    <row r="517" spans="2:51" s="12" customFormat="1" ht="22.5" customHeight="1">
      <c r="B517" s="194"/>
      <c r="C517" s="195"/>
      <c r="D517" s="195"/>
      <c r="E517" s="196" t="s">
        <v>22</v>
      </c>
      <c r="F517" s="305" t="s">
        <v>825</v>
      </c>
      <c r="G517" s="306"/>
      <c r="H517" s="306"/>
      <c r="I517" s="306"/>
      <c r="J517" s="195"/>
      <c r="K517" s="197" t="s">
        <v>22</v>
      </c>
      <c r="L517" s="195"/>
      <c r="M517" s="195"/>
      <c r="N517" s="195"/>
      <c r="O517" s="195"/>
      <c r="P517" s="195"/>
      <c r="Q517" s="195"/>
      <c r="R517" s="198"/>
      <c r="T517" s="199"/>
      <c r="U517" s="195"/>
      <c r="V517" s="195"/>
      <c r="W517" s="195"/>
      <c r="X517" s="195"/>
      <c r="Y517" s="195"/>
      <c r="Z517" s="195"/>
      <c r="AA517" s="200"/>
      <c r="AT517" s="201" t="s">
        <v>199</v>
      </c>
      <c r="AU517" s="201" t="s">
        <v>140</v>
      </c>
      <c r="AV517" s="12" t="s">
        <v>88</v>
      </c>
      <c r="AW517" s="12" t="s">
        <v>37</v>
      </c>
      <c r="AX517" s="12" t="s">
        <v>80</v>
      </c>
      <c r="AY517" s="201" t="s">
        <v>176</v>
      </c>
    </row>
    <row r="518" spans="2:51" s="10" customFormat="1" ht="22.5" customHeight="1">
      <c r="B518" s="178"/>
      <c r="C518" s="179"/>
      <c r="D518" s="179"/>
      <c r="E518" s="180" t="s">
        <v>22</v>
      </c>
      <c r="F518" s="303" t="s">
        <v>828</v>
      </c>
      <c r="G518" s="304"/>
      <c r="H518" s="304"/>
      <c r="I518" s="304"/>
      <c r="J518" s="179"/>
      <c r="K518" s="181">
        <v>-3.152</v>
      </c>
      <c r="L518" s="179"/>
      <c r="M518" s="179"/>
      <c r="N518" s="179"/>
      <c r="O518" s="179"/>
      <c r="P518" s="179"/>
      <c r="Q518" s="179"/>
      <c r="R518" s="182"/>
      <c r="T518" s="183"/>
      <c r="U518" s="179"/>
      <c r="V518" s="179"/>
      <c r="W518" s="179"/>
      <c r="X518" s="179"/>
      <c r="Y518" s="179"/>
      <c r="Z518" s="179"/>
      <c r="AA518" s="184"/>
      <c r="AT518" s="185" t="s">
        <v>199</v>
      </c>
      <c r="AU518" s="185" t="s">
        <v>140</v>
      </c>
      <c r="AV518" s="10" t="s">
        <v>140</v>
      </c>
      <c r="AW518" s="10" t="s">
        <v>37</v>
      </c>
      <c r="AX518" s="10" t="s">
        <v>80</v>
      </c>
      <c r="AY518" s="185" t="s">
        <v>176</v>
      </c>
    </row>
    <row r="519" spans="2:51" s="12" customFormat="1" ht="22.5" customHeight="1">
      <c r="B519" s="194"/>
      <c r="C519" s="195"/>
      <c r="D519" s="195"/>
      <c r="E519" s="196" t="s">
        <v>22</v>
      </c>
      <c r="F519" s="305" t="s">
        <v>420</v>
      </c>
      <c r="G519" s="306"/>
      <c r="H519" s="306"/>
      <c r="I519" s="306"/>
      <c r="J519" s="195"/>
      <c r="K519" s="197" t="s">
        <v>22</v>
      </c>
      <c r="L519" s="195"/>
      <c r="M519" s="195"/>
      <c r="N519" s="195"/>
      <c r="O519" s="195"/>
      <c r="P519" s="195"/>
      <c r="Q519" s="195"/>
      <c r="R519" s="198"/>
      <c r="T519" s="199"/>
      <c r="U519" s="195"/>
      <c r="V519" s="195"/>
      <c r="W519" s="195"/>
      <c r="X519" s="195"/>
      <c r="Y519" s="195"/>
      <c r="Z519" s="195"/>
      <c r="AA519" s="200"/>
      <c r="AT519" s="201" t="s">
        <v>199</v>
      </c>
      <c r="AU519" s="201" t="s">
        <v>140</v>
      </c>
      <c r="AV519" s="12" t="s">
        <v>88</v>
      </c>
      <c r="AW519" s="12" t="s">
        <v>37</v>
      </c>
      <c r="AX519" s="12" t="s">
        <v>80</v>
      </c>
      <c r="AY519" s="201" t="s">
        <v>176</v>
      </c>
    </row>
    <row r="520" spans="2:51" s="10" customFormat="1" ht="22.5" customHeight="1">
      <c r="B520" s="178"/>
      <c r="C520" s="179"/>
      <c r="D520" s="179"/>
      <c r="E520" s="180" t="s">
        <v>22</v>
      </c>
      <c r="F520" s="303" t="s">
        <v>829</v>
      </c>
      <c r="G520" s="304"/>
      <c r="H520" s="304"/>
      <c r="I520" s="304"/>
      <c r="J520" s="179"/>
      <c r="K520" s="181">
        <v>56.217</v>
      </c>
      <c r="L520" s="179"/>
      <c r="M520" s="179"/>
      <c r="N520" s="179"/>
      <c r="O520" s="179"/>
      <c r="P520" s="179"/>
      <c r="Q520" s="179"/>
      <c r="R520" s="182"/>
      <c r="T520" s="183"/>
      <c r="U520" s="179"/>
      <c r="V520" s="179"/>
      <c r="W520" s="179"/>
      <c r="X520" s="179"/>
      <c r="Y520" s="179"/>
      <c r="Z520" s="179"/>
      <c r="AA520" s="184"/>
      <c r="AT520" s="185" t="s">
        <v>199</v>
      </c>
      <c r="AU520" s="185" t="s">
        <v>140</v>
      </c>
      <c r="AV520" s="10" t="s">
        <v>140</v>
      </c>
      <c r="AW520" s="10" t="s">
        <v>37</v>
      </c>
      <c r="AX520" s="10" t="s">
        <v>80</v>
      </c>
      <c r="AY520" s="185" t="s">
        <v>176</v>
      </c>
    </row>
    <row r="521" spans="2:51" s="12" customFormat="1" ht="22.5" customHeight="1">
      <c r="B521" s="194"/>
      <c r="C521" s="195"/>
      <c r="D521" s="195"/>
      <c r="E521" s="196" t="s">
        <v>22</v>
      </c>
      <c r="F521" s="305" t="s">
        <v>825</v>
      </c>
      <c r="G521" s="306"/>
      <c r="H521" s="306"/>
      <c r="I521" s="306"/>
      <c r="J521" s="195"/>
      <c r="K521" s="197" t="s">
        <v>22</v>
      </c>
      <c r="L521" s="195"/>
      <c r="M521" s="195"/>
      <c r="N521" s="195"/>
      <c r="O521" s="195"/>
      <c r="P521" s="195"/>
      <c r="Q521" s="195"/>
      <c r="R521" s="198"/>
      <c r="T521" s="199"/>
      <c r="U521" s="195"/>
      <c r="V521" s="195"/>
      <c r="W521" s="195"/>
      <c r="X521" s="195"/>
      <c r="Y521" s="195"/>
      <c r="Z521" s="195"/>
      <c r="AA521" s="200"/>
      <c r="AT521" s="201" t="s">
        <v>199</v>
      </c>
      <c r="AU521" s="201" t="s">
        <v>140</v>
      </c>
      <c r="AV521" s="12" t="s">
        <v>88</v>
      </c>
      <c r="AW521" s="12" t="s">
        <v>37</v>
      </c>
      <c r="AX521" s="12" t="s">
        <v>80</v>
      </c>
      <c r="AY521" s="201" t="s">
        <v>176</v>
      </c>
    </row>
    <row r="522" spans="2:51" s="10" customFormat="1" ht="22.5" customHeight="1">
      <c r="B522" s="178"/>
      <c r="C522" s="179"/>
      <c r="D522" s="179"/>
      <c r="E522" s="180" t="s">
        <v>22</v>
      </c>
      <c r="F522" s="303" t="s">
        <v>830</v>
      </c>
      <c r="G522" s="304"/>
      <c r="H522" s="304"/>
      <c r="I522" s="304"/>
      <c r="J522" s="179"/>
      <c r="K522" s="181">
        <v>-9.456</v>
      </c>
      <c r="L522" s="179"/>
      <c r="M522" s="179"/>
      <c r="N522" s="179"/>
      <c r="O522" s="179"/>
      <c r="P522" s="179"/>
      <c r="Q522" s="179"/>
      <c r="R522" s="182"/>
      <c r="T522" s="183"/>
      <c r="U522" s="179"/>
      <c r="V522" s="179"/>
      <c r="W522" s="179"/>
      <c r="X522" s="179"/>
      <c r="Y522" s="179"/>
      <c r="Z522" s="179"/>
      <c r="AA522" s="184"/>
      <c r="AT522" s="185" t="s">
        <v>199</v>
      </c>
      <c r="AU522" s="185" t="s">
        <v>140</v>
      </c>
      <c r="AV522" s="10" t="s">
        <v>140</v>
      </c>
      <c r="AW522" s="10" t="s">
        <v>37</v>
      </c>
      <c r="AX522" s="10" t="s">
        <v>80</v>
      </c>
      <c r="AY522" s="185" t="s">
        <v>176</v>
      </c>
    </row>
    <row r="523" spans="2:51" s="12" customFormat="1" ht="22.5" customHeight="1">
      <c r="B523" s="194"/>
      <c r="C523" s="195"/>
      <c r="D523" s="195"/>
      <c r="E523" s="196" t="s">
        <v>22</v>
      </c>
      <c r="F523" s="305" t="s">
        <v>407</v>
      </c>
      <c r="G523" s="306"/>
      <c r="H523" s="306"/>
      <c r="I523" s="306"/>
      <c r="J523" s="195"/>
      <c r="K523" s="197" t="s">
        <v>22</v>
      </c>
      <c r="L523" s="195"/>
      <c r="M523" s="195"/>
      <c r="N523" s="195"/>
      <c r="O523" s="195"/>
      <c r="P523" s="195"/>
      <c r="Q523" s="195"/>
      <c r="R523" s="198"/>
      <c r="T523" s="199"/>
      <c r="U523" s="195"/>
      <c r="V523" s="195"/>
      <c r="W523" s="195"/>
      <c r="X523" s="195"/>
      <c r="Y523" s="195"/>
      <c r="Z523" s="195"/>
      <c r="AA523" s="200"/>
      <c r="AT523" s="201" t="s">
        <v>199</v>
      </c>
      <c r="AU523" s="201" t="s">
        <v>140</v>
      </c>
      <c r="AV523" s="12" t="s">
        <v>88</v>
      </c>
      <c r="AW523" s="12" t="s">
        <v>37</v>
      </c>
      <c r="AX523" s="12" t="s">
        <v>80</v>
      </c>
      <c r="AY523" s="201" t="s">
        <v>176</v>
      </c>
    </row>
    <row r="524" spans="2:51" s="10" customFormat="1" ht="22.5" customHeight="1">
      <c r="B524" s="178"/>
      <c r="C524" s="179"/>
      <c r="D524" s="179"/>
      <c r="E524" s="180" t="s">
        <v>22</v>
      </c>
      <c r="F524" s="303" t="s">
        <v>831</v>
      </c>
      <c r="G524" s="304"/>
      <c r="H524" s="304"/>
      <c r="I524" s="304"/>
      <c r="J524" s="179"/>
      <c r="K524" s="181">
        <v>15.545</v>
      </c>
      <c r="L524" s="179"/>
      <c r="M524" s="179"/>
      <c r="N524" s="179"/>
      <c r="O524" s="179"/>
      <c r="P524" s="179"/>
      <c r="Q524" s="179"/>
      <c r="R524" s="182"/>
      <c r="T524" s="183"/>
      <c r="U524" s="179"/>
      <c r="V524" s="179"/>
      <c r="W524" s="179"/>
      <c r="X524" s="179"/>
      <c r="Y524" s="179"/>
      <c r="Z524" s="179"/>
      <c r="AA524" s="184"/>
      <c r="AT524" s="185" t="s">
        <v>199</v>
      </c>
      <c r="AU524" s="185" t="s">
        <v>140</v>
      </c>
      <c r="AV524" s="10" t="s">
        <v>140</v>
      </c>
      <c r="AW524" s="10" t="s">
        <v>37</v>
      </c>
      <c r="AX524" s="10" t="s">
        <v>80</v>
      </c>
      <c r="AY524" s="185" t="s">
        <v>176</v>
      </c>
    </row>
    <row r="525" spans="2:51" s="12" customFormat="1" ht="22.5" customHeight="1">
      <c r="B525" s="194"/>
      <c r="C525" s="195"/>
      <c r="D525" s="195"/>
      <c r="E525" s="196" t="s">
        <v>22</v>
      </c>
      <c r="F525" s="305" t="s">
        <v>410</v>
      </c>
      <c r="G525" s="306"/>
      <c r="H525" s="306"/>
      <c r="I525" s="306"/>
      <c r="J525" s="195"/>
      <c r="K525" s="197" t="s">
        <v>22</v>
      </c>
      <c r="L525" s="195"/>
      <c r="M525" s="195"/>
      <c r="N525" s="195"/>
      <c r="O525" s="195"/>
      <c r="P525" s="195"/>
      <c r="Q525" s="195"/>
      <c r="R525" s="198"/>
      <c r="T525" s="199"/>
      <c r="U525" s="195"/>
      <c r="V525" s="195"/>
      <c r="W525" s="195"/>
      <c r="X525" s="195"/>
      <c r="Y525" s="195"/>
      <c r="Z525" s="195"/>
      <c r="AA525" s="200"/>
      <c r="AT525" s="201" t="s">
        <v>199</v>
      </c>
      <c r="AU525" s="201" t="s">
        <v>140</v>
      </c>
      <c r="AV525" s="12" t="s">
        <v>88</v>
      </c>
      <c r="AW525" s="12" t="s">
        <v>37</v>
      </c>
      <c r="AX525" s="12" t="s">
        <v>80</v>
      </c>
      <c r="AY525" s="201" t="s">
        <v>176</v>
      </c>
    </row>
    <row r="526" spans="2:51" s="10" customFormat="1" ht="22.5" customHeight="1">
      <c r="B526" s="178"/>
      <c r="C526" s="179"/>
      <c r="D526" s="179"/>
      <c r="E526" s="180" t="s">
        <v>22</v>
      </c>
      <c r="F526" s="303" t="s">
        <v>832</v>
      </c>
      <c r="G526" s="304"/>
      <c r="H526" s="304"/>
      <c r="I526" s="304"/>
      <c r="J526" s="179"/>
      <c r="K526" s="181">
        <v>8.669</v>
      </c>
      <c r="L526" s="179"/>
      <c r="M526" s="179"/>
      <c r="N526" s="179"/>
      <c r="O526" s="179"/>
      <c r="P526" s="179"/>
      <c r="Q526" s="179"/>
      <c r="R526" s="182"/>
      <c r="T526" s="183"/>
      <c r="U526" s="179"/>
      <c r="V526" s="179"/>
      <c r="W526" s="179"/>
      <c r="X526" s="179"/>
      <c r="Y526" s="179"/>
      <c r="Z526" s="179"/>
      <c r="AA526" s="184"/>
      <c r="AT526" s="185" t="s">
        <v>199</v>
      </c>
      <c r="AU526" s="185" t="s">
        <v>140</v>
      </c>
      <c r="AV526" s="10" t="s">
        <v>140</v>
      </c>
      <c r="AW526" s="10" t="s">
        <v>37</v>
      </c>
      <c r="AX526" s="10" t="s">
        <v>80</v>
      </c>
      <c r="AY526" s="185" t="s">
        <v>176</v>
      </c>
    </row>
    <row r="527" spans="2:51" s="11" customFormat="1" ht="22.5" customHeight="1">
      <c r="B527" s="186"/>
      <c r="C527" s="187"/>
      <c r="D527" s="187"/>
      <c r="E527" s="188" t="s">
        <v>22</v>
      </c>
      <c r="F527" s="271" t="s">
        <v>200</v>
      </c>
      <c r="G527" s="272"/>
      <c r="H527" s="272"/>
      <c r="I527" s="272"/>
      <c r="J527" s="187"/>
      <c r="K527" s="189">
        <v>99.983</v>
      </c>
      <c r="L527" s="187"/>
      <c r="M527" s="187"/>
      <c r="N527" s="187"/>
      <c r="O527" s="187"/>
      <c r="P527" s="187"/>
      <c r="Q527" s="187"/>
      <c r="R527" s="190"/>
      <c r="T527" s="191"/>
      <c r="U527" s="187"/>
      <c r="V527" s="187"/>
      <c r="W527" s="187"/>
      <c r="X527" s="187"/>
      <c r="Y527" s="187"/>
      <c r="Z527" s="187"/>
      <c r="AA527" s="192"/>
      <c r="AT527" s="193" t="s">
        <v>199</v>
      </c>
      <c r="AU527" s="193" t="s">
        <v>140</v>
      </c>
      <c r="AV527" s="11" t="s">
        <v>181</v>
      </c>
      <c r="AW527" s="11" t="s">
        <v>37</v>
      </c>
      <c r="AX527" s="11" t="s">
        <v>88</v>
      </c>
      <c r="AY527" s="193" t="s">
        <v>176</v>
      </c>
    </row>
    <row r="528" spans="2:65" s="1" customFormat="1" ht="31.5" customHeight="1">
      <c r="B528" s="38"/>
      <c r="C528" s="171" t="s">
        <v>833</v>
      </c>
      <c r="D528" s="171" t="s">
        <v>177</v>
      </c>
      <c r="E528" s="172" t="s">
        <v>834</v>
      </c>
      <c r="F528" s="265" t="s">
        <v>835</v>
      </c>
      <c r="G528" s="265"/>
      <c r="H528" s="265"/>
      <c r="I528" s="265"/>
      <c r="J528" s="173" t="s">
        <v>269</v>
      </c>
      <c r="K528" s="174">
        <v>57.222</v>
      </c>
      <c r="L528" s="266">
        <v>0</v>
      </c>
      <c r="M528" s="267"/>
      <c r="N528" s="268">
        <f>ROUND(L528*K528,2)</f>
        <v>0</v>
      </c>
      <c r="O528" s="268"/>
      <c r="P528" s="268"/>
      <c r="Q528" s="268"/>
      <c r="R528" s="40"/>
      <c r="T528" s="175" t="s">
        <v>22</v>
      </c>
      <c r="U528" s="47" t="s">
        <v>45</v>
      </c>
      <c r="V528" s="39"/>
      <c r="W528" s="176">
        <f>V528*K528</f>
        <v>0</v>
      </c>
      <c r="X528" s="176">
        <v>0</v>
      </c>
      <c r="Y528" s="176">
        <f>X528*K528</f>
        <v>0</v>
      </c>
      <c r="Z528" s="176">
        <v>0.261</v>
      </c>
      <c r="AA528" s="177">
        <f>Z528*K528</f>
        <v>14.934942000000001</v>
      </c>
      <c r="AR528" s="21" t="s">
        <v>181</v>
      </c>
      <c r="AT528" s="21" t="s">
        <v>177</v>
      </c>
      <c r="AU528" s="21" t="s">
        <v>140</v>
      </c>
      <c r="AY528" s="21" t="s">
        <v>176</v>
      </c>
      <c r="BE528" s="113">
        <f>IF(U528="základní",N528,0)</f>
        <v>0</v>
      </c>
      <c r="BF528" s="113">
        <f>IF(U528="snížená",N528,0)</f>
        <v>0</v>
      </c>
      <c r="BG528" s="113">
        <f>IF(U528="zákl. přenesená",N528,0)</f>
        <v>0</v>
      </c>
      <c r="BH528" s="113">
        <f>IF(U528="sníž. přenesená",N528,0)</f>
        <v>0</v>
      </c>
      <c r="BI528" s="113">
        <f>IF(U528="nulová",N528,0)</f>
        <v>0</v>
      </c>
      <c r="BJ528" s="21" t="s">
        <v>88</v>
      </c>
      <c r="BK528" s="113">
        <f>ROUND(L528*K528,2)</f>
        <v>0</v>
      </c>
      <c r="BL528" s="21" t="s">
        <v>181</v>
      </c>
      <c r="BM528" s="21" t="s">
        <v>836</v>
      </c>
    </row>
    <row r="529" spans="2:51" s="12" customFormat="1" ht="22.5" customHeight="1">
      <c r="B529" s="194"/>
      <c r="C529" s="195"/>
      <c r="D529" s="195"/>
      <c r="E529" s="196" t="s">
        <v>22</v>
      </c>
      <c r="F529" s="311" t="s">
        <v>410</v>
      </c>
      <c r="G529" s="312"/>
      <c r="H529" s="312"/>
      <c r="I529" s="312"/>
      <c r="J529" s="195"/>
      <c r="K529" s="197" t="s">
        <v>22</v>
      </c>
      <c r="L529" s="195"/>
      <c r="M529" s="195"/>
      <c r="N529" s="195"/>
      <c r="O529" s="195"/>
      <c r="P529" s="195"/>
      <c r="Q529" s="195"/>
      <c r="R529" s="198"/>
      <c r="T529" s="199"/>
      <c r="U529" s="195"/>
      <c r="V529" s="195"/>
      <c r="W529" s="195"/>
      <c r="X529" s="195"/>
      <c r="Y529" s="195"/>
      <c r="Z529" s="195"/>
      <c r="AA529" s="200"/>
      <c r="AT529" s="201" t="s">
        <v>199</v>
      </c>
      <c r="AU529" s="201" t="s">
        <v>140</v>
      </c>
      <c r="AV529" s="12" t="s">
        <v>88</v>
      </c>
      <c r="AW529" s="12" t="s">
        <v>37</v>
      </c>
      <c r="AX529" s="12" t="s">
        <v>80</v>
      </c>
      <c r="AY529" s="201" t="s">
        <v>176</v>
      </c>
    </row>
    <row r="530" spans="2:51" s="10" customFormat="1" ht="22.5" customHeight="1">
      <c r="B530" s="178"/>
      <c r="C530" s="179"/>
      <c r="D530" s="179"/>
      <c r="E530" s="180" t="s">
        <v>22</v>
      </c>
      <c r="F530" s="303" t="s">
        <v>837</v>
      </c>
      <c r="G530" s="304"/>
      <c r="H530" s="304"/>
      <c r="I530" s="304"/>
      <c r="J530" s="179"/>
      <c r="K530" s="181">
        <v>8.33</v>
      </c>
      <c r="L530" s="179"/>
      <c r="M530" s="179"/>
      <c r="N530" s="179"/>
      <c r="O530" s="179"/>
      <c r="P530" s="179"/>
      <c r="Q530" s="179"/>
      <c r="R530" s="182"/>
      <c r="T530" s="183"/>
      <c r="U530" s="179"/>
      <c r="V530" s="179"/>
      <c r="W530" s="179"/>
      <c r="X530" s="179"/>
      <c r="Y530" s="179"/>
      <c r="Z530" s="179"/>
      <c r="AA530" s="184"/>
      <c r="AT530" s="185" t="s">
        <v>199</v>
      </c>
      <c r="AU530" s="185" t="s">
        <v>140</v>
      </c>
      <c r="AV530" s="10" t="s">
        <v>140</v>
      </c>
      <c r="AW530" s="10" t="s">
        <v>37</v>
      </c>
      <c r="AX530" s="10" t="s">
        <v>80</v>
      </c>
      <c r="AY530" s="185" t="s">
        <v>176</v>
      </c>
    </row>
    <row r="531" spans="2:51" s="12" customFormat="1" ht="22.5" customHeight="1">
      <c r="B531" s="194"/>
      <c r="C531" s="195"/>
      <c r="D531" s="195"/>
      <c r="E531" s="196" t="s">
        <v>22</v>
      </c>
      <c r="F531" s="305" t="s">
        <v>825</v>
      </c>
      <c r="G531" s="306"/>
      <c r="H531" s="306"/>
      <c r="I531" s="306"/>
      <c r="J531" s="195"/>
      <c r="K531" s="197" t="s">
        <v>22</v>
      </c>
      <c r="L531" s="195"/>
      <c r="M531" s="195"/>
      <c r="N531" s="195"/>
      <c r="O531" s="195"/>
      <c r="P531" s="195"/>
      <c r="Q531" s="195"/>
      <c r="R531" s="198"/>
      <c r="T531" s="199"/>
      <c r="U531" s="195"/>
      <c r="V531" s="195"/>
      <c r="W531" s="195"/>
      <c r="X531" s="195"/>
      <c r="Y531" s="195"/>
      <c r="Z531" s="195"/>
      <c r="AA531" s="200"/>
      <c r="AT531" s="201" t="s">
        <v>199</v>
      </c>
      <c r="AU531" s="201" t="s">
        <v>140</v>
      </c>
      <c r="AV531" s="12" t="s">
        <v>88</v>
      </c>
      <c r="AW531" s="12" t="s">
        <v>37</v>
      </c>
      <c r="AX531" s="12" t="s">
        <v>80</v>
      </c>
      <c r="AY531" s="201" t="s">
        <v>176</v>
      </c>
    </row>
    <row r="532" spans="2:51" s="10" customFormat="1" ht="22.5" customHeight="1">
      <c r="B532" s="178"/>
      <c r="C532" s="179"/>
      <c r="D532" s="179"/>
      <c r="E532" s="180" t="s">
        <v>22</v>
      </c>
      <c r="F532" s="303" t="s">
        <v>838</v>
      </c>
      <c r="G532" s="304"/>
      <c r="H532" s="304"/>
      <c r="I532" s="304"/>
      <c r="J532" s="179"/>
      <c r="K532" s="181">
        <v>-1.576</v>
      </c>
      <c r="L532" s="179"/>
      <c r="M532" s="179"/>
      <c r="N532" s="179"/>
      <c r="O532" s="179"/>
      <c r="P532" s="179"/>
      <c r="Q532" s="179"/>
      <c r="R532" s="182"/>
      <c r="T532" s="183"/>
      <c r="U532" s="179"/>
      <c r="V532" s="179"/>
      <c r="W532" s="179"/>
      <c r="X532" s="179"/>
      <c r="Y532" s="179"/>
      <c r="Z532" s="179"/>
      <c r="AA532" s="184"/>
      <c r="AT532" s="185" t="s">
        <v>199</v>
      </c>
      <c r="AU532" s="185" t="s">
        <v>140</v>
      </c>
      <c r="AV532" s="10" t="s">
        <v>140</v>
      </c>
      <c r="AW532" s="10" t="s">
        <v>37</v>
      </c>
      <c r="AX532" s="10" t="s">
        <v>80</v>
      </c>
      <c r="AY532" s="185" t="s">
        <v>176</v>
      </c>
    </row>
    <row r="533" spans="2:51" s="12" customFormat="1" ht="22.5" customHeight="1">
      <c r="B533" s="194"/>
      <c r="C533" s="195"/>
      <c r="D533" s="195"/>
      <c r="E533" s="196" t="s">
        <v>22</v>
      </c>
      <c r="F533" s="305" t="s">
        <v>420</v>
      </c>
      <c r="G533" s="306"/>
      <c r="H533" s="306"/>
      <c r="I533" s="306"/>
      <c r="J533" s="195"/>
      <c r="K533" s="197" t="s">
        <v>22</v>
      </c>
      <c r="L533" s="195"/>
      <c r="M533" s="195"/>
      <c r="N533" s="195"/>
      <c r="O533" s="195"/>
      <c r="P533" s="195"/>
      <c r="Q533" s="195"/>
      <c r="R533" s="198"/>
      <c r="T533" s="199"/>
      <c r="U533" s="195"/>
      <c r="V533" s="195"/>
      <c r="W533" s="195"/>
      <c r="X533" s="195"/>
      <c r="Y533" s="195"/>
      <c r="Z533" s="195"/>
      <c r="AA533" s="200"/>
      <c r="AT533" s="201" t="s">
        <v>199</v>
      </c>
      <c r="AU533" s="201" t="s">
        <v>140</v>
      </c>
      <c r="AV533" s="12" t="s">
        <v>88</v>
      </c>
      <c r="AW533" s="12" t="s">
        <v>37</v>
      </c>
      <c r="AX533" s="12" t="s">
        <v>80</v>
      </c>
      <c r="AY533" s="201" t="s">
        <v>176</v>
      </c>
    </row>
    <row r="534" spans="2:51" s="10" customFormat="1" ht="22.5" customHeight="1">
      <c r="B534" s="178"/>
      <c r="C534" s="179"/>
      <c r="D534" s="179"/>
      <c r="E534" s="180" t="s">
        <v>22</v>
      </c>
      <c r="F534" s="303" t="s">
        <v>839</v>
      </c>
      <c r="G534" s="304"/>
      <c r="H534" s="304"/>
      <c r="I534" s="304"/>
      <c r="J534" s="179"/>
      <c r="K534" s="181">
        <v>53.62</v>
      </c>
      <c r="L534" s="179"/>
      <c r="M534" s="179"/>
      <c r="N534" s="179"/>
      <c r="O534" s="179"/>
      <c r="P534" s="179"/>
      <c r="Q534" s="179"/>
      <c r="R534" s="182"/>
      <c r="T534" s="183"/>
      <c r="U534" s="179"/>
      <c r="V534" s="179"/>
      <c r="W534" s="179"/>
      <c r="X534" s="179"/>
      <c r="Y534" s="179"/>
      <c r="Z534" s="179"/>
      <c r="AA534" s="184"/>
      <c r="AT534" s="185" t="s">
        <v>199</v>
      </c>
      <c r="AU534" s="185" t="s">
        <v>140</v>
      </c>
      <c r="AV534" s="10" t="s">
        <v>140</v>
      </c>
      <c r="AW534" s="10" t="s">
        <v>37</v>
      </c>
      <c r="AX534" s="10" t="s">
        <v>80</v>
      </c>
      <c r="AY534" s="185" t="s">
        <v>176</v>
      </c>
    </row>
    <row r="535" spans="2:51" s="12" customFormat="1" ht="22.5" customHeight="1">
      <c r="B535" s="194"/>
      <c r="C535" s="195"/>
      <c r="D535" s="195"/>
      <c r="E535" s="196" t="s">
        <v>22</v>
      </c>
      <c r="F535" s="305" t="s">
        <v>825</v>
      </c>
      <c r="G535" s="306"/>
      <c r="H535" s="306"/>
      <c r="I535" s="306"/>
      <c r="J535" s="195"/>
      <c r="K535" s="197" t="s">
        <v>22</v>
      </c>
      <c r="L535" s="195"/>
      <c r="M535" s="195"/>
      <c r="N535" s="195"/>
      <c r="O535" s="195"/>
      <c r="P535" s="195"/>
      <c r="Q535" s="195"/>
      <c r="R535" s="198"/>
      <c r="T535" s="199"/>
      <c r="U535" s="195"/>
      <c r="V535" s="195"/>
      <c r="W535" s="195"/>
      <c r="X535" s="195"/>
      <c r="Y535" s="195"/>
      <c r="Z535" s="195"/>
      <c r="AA535" s="200"/>
      <c r="AT535" s="201" t="s">
        <v>199</v>
      </c>
      <c r="AU535" s="201" t="s">
        <v>140</v>
      </c>
      <c r="AV535" s="12" t="s">
        <v>88</v>
      </c>
      <c r="AW535" s="12" t="s">
        <v>37</v>
      </c>
      <c r="AX535" s="12" t="s">
        <v>80</v>
      </c>
      <c r="AY535" s="201" t="s">
        <v>176</v>
      </c>
    </row>
    <row r="536" spans="2:51" s="10" customFormat="1" ht="22.5" customHeight="1">
      <c r="B536" s="178"/>
      <c r="C536" s="179"/>
      <c r="D536" s="179"/>
      <c r="E536" s="180" t="s">
        <v>22</v>
      </c>
      <c r="F536" s="303" t="s">
        <v>840</v>
      </c>
      <c r="G536" s="304"/>
      <c r="H536" s="304"/>
      <c r="I536" s="304"/>
      <c r="J536" s="179"/>
      <c r="K536" s="181">
        <v>-3.152</v>
      </c>
      <c r="L536" s="179"/>
      <c r="M536" s="179"/>
      <c r="N536" s="179"/>
      <c r="O536" s="179"/>
      <c r="P536" s="179"/>
      <c r="Q536" s="179"/>
      <c r="R536" s="182"/>
      <c r="T536" s="183"/>
      <c r="U536" s="179"/>
      <c r="V536" s="179"/>
      <c r="W536" s="179"/>
      <c r="X536" s="179"/>
      <c r="Y536" s="179"/>
      <c r="Z536" s="179"/>
      <c r="AA536" s="184"/>
      <c r="AT536" s="185" t="s">
        <v>199</v>
      </c>
      <c r="AU536" s="185" t="s">
        <v>140</v>
      </c>
      <c r="AV536" s="10" t="s">
        <v>140</v>
      </c>
      <c r="AW536" s="10" t="s">
        <v>37</v>
      </c>
      <c r="AX536" s="10" t="s">
        <v>80</v>
      </c>
      <c r="AY536" s="185" t="s">
        <v>176</v>
      </c>
    </row>
    <row r="537" spans="2:51" s="11" customFormat="1" ht="22.5" customHeight="1">
      <c r="B537" s="186"/>
      <c r="C537" s="187"/>
      <c r="D537" s="187"/>
      <c r="E537" s="188" t="s">
        <v>22</v>
      </c>
      <c r="F537" s="271" t="s">
        <v>200</v>
      </c>
      <c r="G537" s="272"/>
      <c r="H537" s="272"/>
      <c r="I537" s="272"/>
      <c r="J537" s="187"/>
      <c r="K537" s="189">
        <v>57.222</v>
      </c>
      <c r="L537" s="187"/>
      <c r="M537" s="187"/>
      <c r="N537" s="187"/>
      <c r="O537" s="187"/>
      <c r="P537" s="187"/>
      <c r="Q537" s="187"/>
      <c r="R537" s="190"/>
      <c r="T537" s="191"/>
      <c r="U537" s="187"/>
      <c r="V537" s="187"/>
      <c r="W537" s="187"/>
      <c r="X537" s="187"/>
      <c r="Y537" s="187"/>
      <c r="Z537" s="187"/>
      <c r="AA537" s="192"/>
      <c r="AT537" s="193" t="s">
        <v>199</v>
      </c>
      <c r="AU537" s="193" t="s">
        <v>140</v>
      </c>
      <c r="AV537" s="11" t="s">
        <v>181</v>
      </c>
      <c r="AW537" s="11" t="s">
        <v>37</v>
      </c>
      <c r="AX537" s="11" t="s">
        <v>88</v>
      </c>
      <c r="AY537" s="193" t="s">
        <v>176</v>
      </c>
    </row>
    <row r="538" spans="2:65" s="1" customFormat="1" ht="31.5" customHeight="1">
      <c r="B538" s="38"/>
      <c r="C538" s="171" t="s">
        <v>841</v>
      </c>
      <c r="D538" s="171" t="s">
        <v>177</v>
      </c>
      <c r="E538" s="172" t="s">
        <v>842</v>
      </c>
      <c r="F538" s="265" t="s">
        <v>843</v>
      </c>
      <c r="G538" s="265"/>
      <c r="H538" s="265"/>
      <c r="I538" s="265"/>
      <c r="J538" s="173" t="s">
        <v>180</v>
      </c>
      <c r="K538" s="174">
        <v>6.233</v>
      </c>
      <c r="L538" s="266">
        <v>0</v>
      </c>
      <c r="M538" s="267"/>
      <c r="N538" s="268">
        <f>ROUND(L538*K538,2)</f>
        <v>0</v>
      </c>
      <c r="O538" s="268"/>
      <c r="P538" s="268"/>
      <c r="Q538" s="268"/>
      <c r="R538" s="40"/>
      <c r="T538" s="175" t="s">
        <v>22</v>
      </c>
      <c r="U538" s="47" t="s">
        <v>45</v>
      </c>
      <c r="V538" s="39"/>
      <c r="W538" s="176">
        <f>V538*K538</f>
        <v>0</v>
      </c>
      <c r="X538" s="176">
        <v>0</v>
      </c>
      <c r="Y538" s="176">
        <f>X538*K538</f>
        <v>0</v>
      </c>
      <c r="Z538" s="176">
        <v>1.8</v>
      </c>
      <c r="AA538" s="177">
        <f>Z538*K538</f>
        <v>11.2194</v>
      </c>
      <c r="AR538" s="21" t="s">
        <v>181</v>
      </c>
      <c r="AT538" s="21" t="s">
        <v>177</v>
      </c>
      <c r="AU538" s="21" t="s">
        <v>140</v>
      </c>
      <c r="AY538" s="21" t="s">
        <v>176</v>
      </c>
      <c r="BE538" s="113">
        <f>IF(U538="základní",N538,0)</f>
        <v>0</v>
      </c>
      <c r="BF538" s="113">
        <f>IF(U538="snížená",N538,0)</f>
        <v>0</v>
      </c>
      <c r="BG538" s="113">
        <f>IF(U538="zákl. přenesená",N538,0)</f>
        <v>0</v>
      </c>
      <c r="BH538" s="113">
        <f>IF(U538="sníž. přenesená",N538,0)</f>
        <v>0</v>
      </c>
      <c r="BI538" s="113">
        <f>IF(U538="nulová",N538,0)</f>
        <v>0</v>
      </c>
      <c r="BJ538" s="21" t="s">
        <v>88</v>
      </c>
      <c r="BK538" s="113">
        <f>ROUND(L538*K538,2)</f>
        <v>0</v>
      </c>
      <c r="BL538" s="21" t="s">
        <v>181</v>
      </c>
      <c r="BM538" s="21" t="s">
        <v>844</v>
      </c>
    </row>
    <row r="539" spans="2:51" s="12" customFormat="1" ht="22.5" customHeight="1">
      <c r="B539" s="194"/>
      <c r="C539" s="195"/>
      <c r="D539" s="195"/>
      <c r="E539" s="196" t="s">
        <v>22</v>
      </c>
      <c r="F539" s="311" t="s">
        <v>845</v>
      </c>
      <c r="G539" s="312"/>
      <c r="H539" s="312"/>
      <c r="I539" s="312"/>
      <c r="J539" s="195"/>
      <c r="K539" s="197" t="s">
        <v>22</v>
      </c>
      <c r="L539" s="195"/>
      <c r="M539" s="195"/>
      <c r="N539" s="195"/>
      <c r="O539" s="195"/>
      <c r="P539" s="195"/>
      <c r="Q539" s="195"/>
      <c r="R539" s="198"/>
      <c r="T539" s="199"/>
      <c r="U539" s="195"/>
      <c r="V539" s="195"/>
      <c r="W539" s="195"/>
      <c r="X539" s="195"/>
      <c r="Y539" s="195"/>
      <c r="Z539" s="195"/>
      <c r="AA539" s="200"/>
      <c r="AT539" s="201" t="s">
        <v>199</v>
      </c>
      <c r="AU539" s="201" t="s">
        <v>140</v>
      </c>
      <c r="AV539" s="12" t="s">
        <v>88</v>
      </c>
      <c r="AW539" s="12" t="s">
        <v>37</v>
      </c>
      <c r="AX539" s="12" t="s">
        <v>80</v>
      </c>
      <c r="AY539" s="201" t="s">
        <v>176</v>
      </c>
    </row>
    <row r="540" spans="2:51" s="10" customFormat="1" ht="22.5" customHeight="1">
      <c r="B540" s="178"/>
      <c r="C540" s="179"/>
      <c r="D540" s="179"/>
      <c r="E540" s="180" t="s">
        <v>22</v>
      </c>
      <c r="F540" s="303" t="s">
        <v>846</v>
      </c>
      <c r="G540" s="304"/>
      <c r="H540" s="304"/>
      <c r="I540" s="304"/>
      <c r="J540" s="179"/>
      <c r="K540" s="181">
        <v>1.728</v>
      </c>
      <c r="L540" s="179"/>
      <c r="M540" s="179"/>
      <c r="N540" s="179"/>
      <c r="O540" s="179"/>
      <c r="P540" s="179"/>
      <c r="Q540" s="179"/>
      <c r="R540" s="182"/>
      <c r="T540" s="183"/>
      <c r="U540" s="179"/>
      <c r="V540" s="179"/>
      <c r="W540" s="179"/>
      <c r="X540" s="179"/>
      <c r="Y540" s="179"/>
      <c r="Z540" s="179"/>
      <c r="AA540" s="184"/>
      <c r="AT540" s="185" t="s">
        <v>199</v>
      </c>
      <c r="AU540" s="185" t="s">
        <v>140</v>
      </c>
      <c r="AV540" s="10" t="s">
        <v>140</v>
      </c>
      <c r="AW540" s="10" t="s">
        <v>37</v>
      </c>
      <c r="AX540" s="10" t="s">
        <v>80</v>
      </c>
      <c r="AY540" s="185" t="s">
        <v>176</v>
      </c>
    </row>
    <row r="541" spans="2:51" s="12" customFormat="1" ht="22.5" customHeight="1">
      <c r="B541" s="194"/>
      <c r="C541" s="195"/>
      <c r="D541" s="195"/>
      <c r="E541" s="196" t="s">
        <v>22</v>
      </c>
      <c r="F541" s="305" t="s">
        <v>410</v>
      </c>
      <c r="G541" s="306"/>
      <c r="H541" s="306"/>
      <c r="I541" s="306"/>
      <c r="J541" s="195"/>
      <c r="K541" s="197" t="s">
        <v>22</v>
      </c>
      <c r="L541" s="195"/>
      <c r="M541" s="195"/>
      <c r="N541" s="195"/>
      <c r="O541" s="195"/>
      <c r="P541" s="195"/>
      <c r="Q541" s="195"/>
      <c r="R541" s="198"/>
      <c r="T541" s="199"/>
      <c r="U541" s="195"/>
      <c r="V541" s="195"/>
      <c r="W541" s="195"/>
      <c r="X541" s="195"/>
      <c r="Y541" s="195"/>
      <c r="Z541" s="195"/>
      <c r="AA541" s="200"/>
      <c r="AT541" s="201" t="s">
        <v>199</v>
      </c>
      <c r="AU541" s="201" t="s">
        <v>140</v>
      </c>
      <c r="AV541" s="12" t="s">
        <v>88</v>
      </c>
      <c r="AW541" s="12" t="s">
        <v>37</v>
      </c>
      <c r="AX541" s="12" t="s">
        <v>80</v>
      </c>
      <c r="AY541" s="201" t="s">
        <v>176</v>
      </c>
    </row>
    <row r="542" spans="2:51" s="10" customFormat="1" ht="22.5" customHeight="1">
      <c r="B542" s="178"/>
      <c r="C542" s="179"/>
      <c r="D542" s="179"/>
      <c r="E542" s="180" t="s">
        <v>22</v>
      </c>
      <c r="F542" s="303" t="s">
        <v>847</v>
      </c>
      <c r="G542" s="304"/>
      <c r="H542" s="304"/>
      <c r="I542" s="304"/>
      <c r="J542" s="179"/>
      <c r="K542" s="181">
        <v>1.582</v>
      </c>
      <c r="L542" s="179"/>
      <c r="M542" s="179"/>
      <c r="N542" s="179"/>
      <c r="O542" s="179"/>
      <c r="P542" s="179"/>
      <c r="Q542" s="179"/>
      <c r="R542" s="182"/>
      <c r="T542" s="183"/>
      <c r="U542" s="179"/>
      <c r="V542" s="179"/>
      <c r="W542" s="179"/>
      <c r="X542" s="179"/>
      <c r="Y542" s="179"/>
      <c r="Z542" s="179"/>
      <c r="AA542" s="184"/>
      <c r="AT542" s="185" t="s">
        <v>199</v>
      </c>
      <c r="AU542" s="185" t="s">
        <v>140</v>
      </c>
      <c r="AV542" s="10" t="s">
        <v>140</v>
      </c>
      <c r="AW542" s="10" t="s">
        <v>37</v>
      </c>
      <c r="AX542" s="10" t="s">
        <v>80</v>
      </c>
      <c r="AY542" s="185" t="s">
        <v>176</v>
      </c>
    </row>
    <row r="543" spans="2:51" s="13" customFormat="1" ht="22.5" customHeight="1">
      <c r="B543" s="206"/>
      <c r="C543" s="207"/>
      <c r="D543" s="207"/>
      <c r="E543" s="208" t="s">
        <v>22</v>
      </c>
      <c r="F543" s="313" t="s">
        <v>848</v>
      </c>
      <c r="G543" s="314"/>
      <c r="H543" s="314"/>
      <c r="I543" s="314"/>
      <c r="J543" s="207"/>
      <c r="K543" s="209">
        <v>3.31</v>
      </c>
      <c r="L543" s="207"/>
      <c r="M543" s="207"/>
      <c r="N543" s="207"/>
      <c r="O543" s="207"/>
      <c r="P543" s="207"/>
      <c r="Q543" s="207"/>
      <c r="R543" s="210"/>
      <c r="T543" s="211"/>
      <c r="U543" s="207"/>
      <c r="V543" s="207"/>
      <c r="W543" s="207"/>
      <c r="X543" s="207"/>
      <c r="Y543" s="207"/>
      <c r="Z543" s="207"/>
      <c r="AA543" s="212"/>
      <c r="AT543" s="213" t="s">
        <v>199</v>
      </c>
      <c r="AU543" s="213" t="s">
        <v>140</v>
      </c>
      <c r="AV543" s="13" t="s">
        <v>186</v>
      </c>
      <c r="AW543" s="13" t="s">
        <v>37</v>
      </c>
      <c r="AX543" s="13" t="s">
        <v>80</v>
      </c>
      <c r="AY543" s="213" t="s">
        <v>176</v>
      </c>
    </row>
    <row r="544" spans="2:51" s="12" customFormat="1" ht="22.5" customHeight="1">
      <c r="B544" s="194"/>
      <c r="C544" s="195"/>
      <c r="D544" s="195"/>
      <c r="E544" s="196" t="s">
        <v>22</v>
      </c>
      <c r="F544" s="305" t="s">
        <v>849</v>
      </c>
      <c r="G544" s="306"/>
      <c r="H544" s="306"/>
      <c r="I544" s="306"/>
      <c r="J544" s="195"/>
      <c r="K544" s="197" t="s">
        <v>22</v>
      </c>
      <c r="L544" s="195"/>
      <c r="M544" s="195"/>
      <c r="N544" s="195"/>
      <c r="O544" s="195"/>
      <c r="P544" s="195"/>
      <c r="Q544" s="195"/>
      <c r="R544" s="198"/>
      <c r="T544" s="199"/>
      <c r="U544" s="195"/>
      <c r="V544" s="195"/>
      <c r="W544" s="195"/>
      <c r="X544" s="195"/>
      <c r="Y544" s="195"/>
      <c r="Z544" s="195"/>
      <c r="AA544" s="200"/>
      <c r="AT544" s="201" t="s">
        <v>199</v>
      </c>
      <c r="AU544" s="201" t="s">
        <v>140</v>
      </c>
      <c r="AV544" s="12" t="s">
        <v>88</v>
      </c>
      <c r="AW544" s="12" t="s">
        <v>37</v>
      </c>
      <c r="AX544" s="12" t="s">
        <v>80</v>
      </c>
      <c r="AY544" s="201" t="s">
        <v>176</v>
      </c>
    </row>
    <row r="545" spans="2:51" s="10" customFormat="1" ht="22.5" customHeight="1">
      <c r="B545" s="178"/>
      <c r="C545" s="179"/>
      <c r="D545" s="179"/>
      <c r="E545" s="180" t="s">
        <v>22</v>
      </c>
      <c r="F545" s="303" t="s">
        <v>850</v>
      </c>
      <c r="G545" s="304"/>
      <c r="H545" s="304"/>
      <c r="I545" s="304"/>
      <c r="J545" s="179"/>
      <c r="K545" s="181">
        <v>0.885</v>
      </c>
      <c r="L545" s="179"/>
      <c r="M545" s="179"/>
      <c r="N545" s="179"/>
      <c r="O545" s="179"/>
      <c r="P545" s="179"/>
      <c r="Q545" s="179"/>
      <c r="R545" s="182"/>
      <c r="T545" s="183"/>
      <c r="U545" s="179"/>
      <c r="V545" s="179"/>
      <c r="W545" s="179"/>
      <c r="X545" s="179"/>
      <c r="Y545" s="179"/>
      <c r="Z545" s="179"/>
      <c r="AA545" s="184"/>
      <c r="AT545" s="185" t="s">
        <v>199</v>
      </c>
      <c r="AU545" s="185" t="s">
        <v>140</v>
      </c>
      <c r="AV545" s="10" t="s">
        <v>140</v>
      </c>
      <c r="AW545" s="10" t="s">
        <v>37</v>
      </c>
      <c r="AX545" s="10" t="s">
        <v>80</v>
      </c>
      <c r="AY545" s="185" t="s">
        <v>176</v>
      </c>
    </row>
    <row r="546" spans="2:51" s="12" customFormat="1" ht="22.5" customHeight="1">
      <c r="B546" s="194"/>
      <c r="C546" s="195"/>
      <c r="D546" s="195"/>
      <c r="E546" s="196" t="s">
        <v>22</v>
      </c>
      <c r="F546" s="305" t="s">
        <v>420</v>
      </c>
      <c r="G546" s="306"/>
      <c r="H546" s="306"/>
      <c r="I546" s="306"/>
      <c r="J546" s="195"/>
      <c r="K546" s="197" t="s">
        <v>22</v>
      </c>
      <c r="L546" s="195"/>
      <c r="M546" s="195"/>
      <c r="N546" s="195"/>
      <c r="O546" s="195"/>
      <c r="P546" s="195"/>
      <c r="Q546" s="195"/>
      <c r="R546" s="198"/>
      <c r="T546" s="199"/>
      <c r="U546" s="195"/>
      <c r="V546" s="195"/>
      <c r="W546" s="195"/>
      <c r="X546" s="195"/>
      <c r="Y546" s="195"/>
      <c r="Z546" s="195"/>
      <c r="AA546" s="200"/>
      <c r="AT546" s="201" t="s">
        <v>199</v>
      </c>
      <c r="AU546" s="201" t="s">
        <v>140</v>
      </c>
      <c r="AV546" s="12" t="s">
        <v>88</v>
      </c>
      <c r="AW546" s="12" t="s">
        <v>37</v>
      </c>
      <c r="AX546" s="12" t="s">
        <v>80</v>
      </c>
      <c r="AY546" s="201" t="s">
        <v>176</v>
      </c>
    </row>
    <row r="547" spans="2:51" s="10" customFormat="1" ht="22.5" customHeight="1">
      <c r="B547" s="178"/>
      <c r="C547" s="179"/>
      <c r="D547" s="179"/>
      <c r="E547" s="180" t="s">
        <v>22</v>
      </c>
      <c r="F547" s="303" t="s">
        <v>851</v>
      </c>
      <c r="G547" s="304"/>
      <c r="H547" s="304"/>
      <c r="I547" s="304"/>
      <c r="J547" s="179"/>
      <c r="K547" s="181">
        <v>3.238</v>
      </c>
      <c r="L547" s="179"/>
      <c r="M547" s="179"/>
      <c r="N547" s="179"/>
      <c r="O547" s="179"/>
      <c r="P547" s="179"/>
      <c r="Q547" s="179"/>
      <c r="R547" s="182"/>
      <c r="T547" s="183"/>
      <c r="U547" s="179"/>
      <c r="V547" s="179"/>
      <c r="W547" s="179"/>
      <c r="X547" s="179"/>
      <c r="Y547" s="179"/>
      <c r="Z547" s="179"/>
      <c r="AA547" s="184"/>
      <c r="AT547" s="185" t="s">
        <v>199</v>
      </c>
      <c r="AU547" s="185" t="s">
        <v>140</v>
      </c>
      <c r="AV547" s="10" t="s">
        <v>140</v>
      </c>
      <c r="AW547" s="10" t="s">
        <v>37</v>
      </c>
      <c r="AX547" s="10" t="s">
        <v>80</v>
      </c>
      <c r="AY547" s="185" t="s">
        <v>176</v>
      </c>
    </row>
    <row r="548" spans="2:51" s="10" customFormat="1" ht="22.5" customHeight="1">
      <c r="B548" s="178"/>
      <c r="C548" s="179"/>
      <c r="D548" s="179"/>
      <c r="E548" s="180" t="s">
        <v>22</v>
      </c>
      <c r="F548" s="303" t="s">
        <v>852</v>
      </c>
      <c r="G548" s="304"/>
      <c r="H548" s="304"/>
      <c r="I548" s="304"/>
      <c r="J548" s="179"/>
      <c r="K548" s="181">
        <v>-1.35</v>
      </c>
      <c r="L548" s="179"/>
      <c r="M548" s="179"/>
      <c r="N548" s="179"/>
      <c r="O548" s="179"/>
      <c r="P548" s="179"/>
      <c r="Q548" s="179"/>
      <c r="R548" s="182"/>
      <c r="T548" s="183"/>
      <c r="U548" s="179"/>
      <c r="V548" s="179"/>
      <c r="W548" s="179"/>
      <c r="X548" s="179"/>
      <c r="Y548" s="179"/>
      <c r="Z548" s="179"/>
      <c r="AA548" s="184"/>
      <c r="AT548" s="185" t="s">
        <v>199</v>
      </c>
      <c r="AU548" s="185" t="s">
        <v>140</v>
      </c>
      <c r="AV548" s="10" t="s">
        <v>140</v>
      </c>
      <c r="AW548" s="10" t="s">
        <v>37</v>
      </c>
      <c r="AX548" s="10" t="s">
        <v>80</v>
      </c>
      <c r="AY548" s="185" t="s">
        <v>176</v>
      </c>
    </row>
    <row r="549" spans="2:51" s="13" customFormat="1" ht="22.5" customHeight="1">
      <c r="B549" s="206"/>
      <c r="C549" s="207"/>
      <c r="D549" s="207"/>
      <c r="E549" s="208" t="s">
        <v>22</v>
      </c>
      <c r="F549" s="313" t="s">
        <v>848</v>
      </c>
      <c r="G549" s="314"/>
      <c r="H549" s="314"/>
      <c r="I549" s="314"/>
      <c r="J549" s="207"/>
      <c r="K549" s="209">
        <v>2.773</v>
      </c>
      <c r="L549" s="207"/>
      <c r="M549" s="207"/>
      <c r="N549" s="207"/>
      <c r="O549" s="207"/>
      <c r="P549" s="207"/>
      <c r="Q549" s="207"/>
      <c r="R549" s="210"/>
      <c r="T549" s="211"/>
      <c r="U549" s="207"/>
      <c r="V549" s="207"/>
      <c r="W549" s="207"/>
      <c r="X549" s="207"/>
      <c r="Y549" s="207"/>
      <c r="Z549" s="207"/>
      <c r="AA549" s="212"/>
      <c r="AT549" s="213" t="s">
        <v>199</v>
      </c>
      <c r="AU549" s="213" t="s">
        <v>140</v>
      </c>
      <c r="AV549" s="13" t="s">
        <v>186</v>
      </c>
      <c r="AW549" s="13" t="s">
        <v>37</v>
      </c>
      <c r="AX549" s="13" t="s">
        <v>80</v>
      </c>
      <c r="AY549" s="213" t="s">
        <v>176</v>
      </c>
    </row>
    <row r="550" spans="2:51" s="12" customFormat="1" ht="22.5" customHeight="1">
      <c r="B550" s="194"/>
      <c r="C550" s="195"/>
      <c r="D550" s="195"/>
      <c r="E550" s="196" t="s">
        <v>22</v>
      </c>
      <c r="F550" s="305" t="s">
        <v>853</v>
      </c>
      <c r="G550" s="306"/>
      <c r="H550" s="306"/>
      <c r="I550" s="306"/>
      <c r="J550" s="195"/>
      <c r="K550" s="197" t="s">
        <v>22</v>
      </c>
      <c r="L550" s="195"/>
      <c r="M550" s="195"/>
      <c r="N550" s="195"/>
      <c r="O550" s="195"/>
      <c r="P550" s="195"/>
      <c r="Q550" s="195"/>
      <c r="R550" s="198"/>
      <c r="T550" s="199"/>
      <c r="U550" s="195"/>
      <c r="V550" s="195"/>
      <c r="W550" s="195"/>
      <c r="X550" s="195"/>
      <c r="Y550" s="195"/>
      <c r="Z550" s="195"/>
      <c r="AA550" s="200"/>
      <c r="AT550" s="201" t="s">
        <v>199</v>
      </c>
      <c r="AU550" s="201" t="s">
        <v>140</v>
      </c>
      <c r="AV550" s="12" t="s">
        <v>88</v>
      </c>
      <c r="AW550" s="12" t="s">
        <v>37</v>
      </c>
      <c r="AX550" s="12" t="s">
        <v>80</v>
      </c>
      <c r="AY550" s="201" t="s">
        <v>176</v>
      </c>
    </row>
    <row r="551" spans="2:51" s="10" customFormat="1" ht="22.5" customHeight="1">
      <c r="B551" s="178"/>
      <c r="C551" s="179"/>
      <c r="D551" s="179"/>
      <c r="E551" s="180" t="s">
        <v>22</v>
      </c>
      <c r="F551" s="303" t="s">
        <v>854</v>
      </c>
      <c r="G551" s="304"/>
      <c r="H551" s="304"/>
      <c r="I551" s="304"/>
      <c r="J551" s="179"/>
      <c r="K551" s="181">
        <v>0.15</v>
      </c>
      <c r="L551" s="179"/>
      <c r="M551" s="179"/>
      <c r="N551" s="179"/>
      <c r="O551" s="179"/>
      <c r="P551" s="179"/>
      <c r="Q551" s="179"/>
      <c r="R551" s="182"/>
      <c r="T551" s="183"/>
      <c r="U551" s="179"/>
      <c r="V551" s="179"/>
      <c r="W551" s="179"/>
      <c r="X551" s="179"/>
      <c r="Y551" s="179"/>
      <c r="Z551" s="179"/>
      <c r="AA551" s="184"/>
      <c r="AT551" s="185" t="s">
        <v>199</v>
      </c>
      <c r="AU551" s="185" t="s">
        <v>140</v>
      </c>
      <c r="AV551" s="10" t="s">
        <v>140</v>
      </c>
      <c r="AW551" s="10" t="s">
        <v>37</v>
      </c>
      <c r="AX551" s="10" t="s">
        <v>80</v>
      </c>
      <c r="AY551" s="185" t="s">
        <v>176</v>
      </c>
    </row>
    <row r="552" spans="2:51" s="11" customFormat="1" ht="22.5" customHeight="1">
      <c r="B552" s="186"/>
      <c r="C552" s="187"/>
      <c r="D552" s="187"/>
      <c r="E552" s="188" t="s">
        <v>22</v>
      </c>
      <c r="F552" s="271" t="s">
        <v>200</v>
      </c>
      <c r="G552" s="272"/>
      <c r="H552" s="272"/>
      <c r="I552" s="272"/>
      <c r="J552" s="187"/>
      <c r="K552" s="189">
        <v>6.233</v>
      </c>
      <c r="L552" s="187"/>
      <c r="M552" s="187"/>
      <c r="N552" s="187"/>
      <c r="O552" s="187"/>
      <c r="P552" s="187"/>
      <c r="Q552" s="187"/>
      <c r="R552" s="190"/>
      <c r="T552" s="191"/>
      <c r="U552" s="187"/>
      <c r="V552" s="187"/>
      <c r="W552" s="187"/>
      <c r="X552" s="187"/>
      <c r="Y552" s="187"/>
      <c r="Z552" s="187"/>
      <c r="AA552" s="192"/>
      <c r="AT552" s="193" t="s">
        <v>199</v>
      </c>
      <c r="AU552" s="193" t="s">
        <v>140</v>
      </c>
      <c r="AV552" s="11" t="s">
        <v>181</v>
      </c>
      <c r="AW552" s="11" t="s">
        <v>37</v>
      </c>
      <c r="AX552" s="11" t="s">
        <v>88</v>
      </c>
      <c r="AY552" s="193" t="s">
        <v>176</v>
      </c>
    </row>
    <row r="553" spans="2:65" s="1" customFormat="1" ht="31.5" customHeight="1">
      <c r="B553" s="38"/>
      <c r="C553" s="171" t="s">
        <v>855</v>
      </c>
      <c r="D553" s="171" t="s">
        <v>177</v>
      </c>
      <c r="E553" s="172" t="s">
        <v>856</v>
      </c>
      <c r="F553" s="265" t="s">
        <v>857</v>
      </c>
      <c r="G553" s="265"/>
      <c r="H553" s="265"/>
      <c r="I553" s="265"/>
      <c r="J553" s="173" t="s">
        <v>269</v>
      </c>
      <c r="K553" s="174">
        <v>1.478</v>
      </c>
      <c r="L553" s="266">
        <v>0</v>
      </c>
      <c r="M553" s="267"/>
      <c r="N553" s="268">
        <f>ROUND(L553*K553,2)</f>
        <v>0</v>
      </c>
      <c r="O553" s="268"/>
      <c r="P553" s="268"/>
      <c r="Q553" s="268"/>
      <c r="R553" s="40"/>
      <c r="T553" s="175" t="s">
        <v>22</v>
      </c>
      <c r="U553" s="47" t="s">
        <v>45</v>
      </c>
      <c r="V553" s="39"/>
      <c r="W553" s="176">
        <f>V553*K553</f>
        <v>0</v>
      </c>
      <c r="X553" s="176">
        <v>0</v>
      </c>
      <c r="Y553" s="176">
        <f>X553*K553</f>
        <v>0</v>
      </c>
      <c r="Z553" s="176">
        <v>0.082</v>
      </c>
      <c r="AA553" s="177">
        <f>Z553*K553</f>
        <v>0.121196</v>
      </c>
      <c r="AR553" s="21" t="s">
        <v>181</v>
      </c>
      <c r="AT553" s="21" t="s">
        <v>177</v>
      </c>
      <c r="AU553" s="21" t="s">
        <v>140</v>
      </c>
      <c r="AY553" s="21" t="s">
        <v>176</v>
      </c>
      <c r="BE553" s="113">
        <f>IF(U553="základní",N553,0)</f>
        <v>0</v>
      </c>
      <c r="BF553" s="113">
        <f>IF(U553="snížená",N553,0)</f>
        <v>0</v>
      </c>
      <c r="BG553" s="113">
        <f>IF(U553="zákl. přenesená",N553,0)</f>
        <v>0</v>
      </c>
      <c r="BH553" s="113">
        <f>IF(U553="sníž. přenesená",N553,0)</f>
        <v>0</v>
      </c>
      <c r="BI553" s="113">
        <f>IF(U553="nulová",N553,0)</f>
        <v>0</v>
      </c>
      <c r="BJ553" s="21" t="s">
        <v>88</v>
      </c>
      <c r="BK553" s="113">
        <f>ROUND(L553*K553,2)</f>
        <v>0</v>
      </c>
      <c r="BL553" s="21" t="s">
        <v>181</v>
      </c>
      <c r="BM553" s="21" t="s">
        <v>858</v>
      </c>
    </row>
    <row r="554" spans="2:51" s="10" customFormat="1" ht="22.5" customHeight="1">
      <c r="B554" s="178"/>
      <c r="C554" s="179"/>
      <c r="D554" s="179"/>
      <c r="E554" s="180" t="s">
        <v>22</v>
      </c>
      <c r="F554" s="269" t="s">
        <v>859</v>
      </c>
      <c r="G554" s="270"/>
      <c r="H554" s="270"/>
      <c r="I554" s="270"/>
      <c r="J554" s="179"/>
      <c r="K554" s="181">
        <v>1.478</v>
      </c>
      <c r="L554" s="179"/>
      <c r="M554" s="179"/>
      <c r="N554" s="179"/>
      <c r="O554" s="179"/>
      <c r="P554" s="179"/>
      <c r="Q554" s="179"/>
      <c r="R554" s="182"/>
      <c r="T554" s="183"/>
      <c r="U554" s="179"/>
      <c r="V554" s="179"/>
      <c r="W554" s="179"/>
      <c r="X554" s="179"/>
      <c r="Y554" s="179"/>
      <c r="Z554" s="179"/>
      <c r="AA554" s="184"/>
      <c r="AT554" s="185" t="s">
        <v>199</v>
      </c>
      <c r="AU554" s="185" t="s">
        <v>140</v>
      </c>
      <c r="AV554" s="10" t="s">
        <v>140</v>
      </c>
      <c r="AW554" s="10" t="s">
        <v>37</v>
      </c>
      <c r="AX554" s="10" t="s">
        <v>80</v>
      </c>
      <c r="AY554" s="185" t="s">
        <v>176</v>
      </c>
    </row>
    <row r="555" spans="2:51" s="11" customFormat="1" ht="22.5" customHeight="1">
      <c r="B555" s="186"/>
      <c r="C555" s="187"/>
      <c r="D555" s="187"/>
      <c r="E555" s="188" t="s">
        <v>22</v>
      </c>
      <c r="F555" s="271" t="s">
        <v>200</v>
      </c>
      <c r="G555" s="272"/>
      <c r="H555" s="272"/>
      <c r="I555" s="272"/>
      <c r="J555" s="187"/>
      <c r="K555" s="189">
        <v>1.478</v>
      </c>
      <c r="L555" s="187"/>
      <c r="M555" s="187"/>
      <c r="N555" s="187"/>
      <c r="O555" s="187"/>
      <c r="P555" s="187"/>
      <c r="Q555" s="187"/>
      <c r="R555" s="190"/>
      <c r="T555" s="191"/>
      <c r="U555" s="187"/>
      <c r="V555" s="187"/>
      <c r="W555" s="187"/>
      <c r="X555" s="187"/>
      <c r="Y555" s="187"/>
      <c r="Z555" s="187"/>
      <c r="AA555" s="192"/>
      <c r="AT555" s="193" t="s">
        <v>199</v>
      </c>
      <c r="AU555" s="193" t="s">
        <v>140</v>
      </c>
      <c r="AV555" s="11" t="s">
        <v>181</v>
      </c>
      <c r="AW555" s="11" t="s">
        <v>37</v>
      </c>
      <c r="AX555" s="11" t="s">
        <v>88</v>
      </c>
      <c r="AY555" s="193" t="s">
        <v>176</v>
      </c>
    </row>
    <row r="556" spans="2:65" s="1" customFormat="1" ht="31.5" customHeight="1">
      <c r="B556" s="38"/>
      <c r="C556" s="171" t="s">
        <v>860</v>
      </c>
      <c r="D556" s="171" t="s">
        <v>177</v>
      </c>
      <c r="E556" s="172" t="s">
        <v>861</v>
      </c>
      <c r="F556" s="265" t="s">
        <v>862</v>
      </c>
      <c r="G556" s="265"/>
      <c r="H556" s="265"/>
      <c r="I556" s="265"/>
      <c r="J556" s="173" t="s">
        <v>461</v>
      </c>
      <c r="K556" s="174">
        <v>154</v>
      </c>
      <c r="L556" s="266">
        <v>0</v>
      </c>
      <c r="M556" s="267"/>
      <c r="N556" s="268">
        <f>ROUND(L556*K556,2)</f>
        <v>0</v>
      </c>
      <c r="O556" s="268"/>
      <c r="P556" s="268"/>
      <c r="Q556" s="268"/>
      <c r="R556" s="40"/>
      <c r="T556" s="175" t="s">
        <v>22</v>
      </c>
      <c r="U556" s="47" t="s">
        <v>45</v>
      </c>
      <c r="V556" s="39"/>
      <c r="W556" s="176">
        <f>V556*K556</f>
        <v>0</v>
      </c>
      <c r="X556" s="176">
        <v>0</v>
      </c>
      <c r="Y556" s="176">
        <f>X556*K556</f>
        <v>0</v>
      </c>
      <c r="Z556" s="176">
        <v>0.066</v>
      </c>
      <c r="AA556" s="177">
        <f>Z556*K556</f>
        <v>10.164</v>
      </c>
      <c r="AR556" s="21" t="s">
        <v>181</v>
      </c>
      <c r="AT556" s="21" t="s">
        <v>177</v>
      </c>
      <c r="AU556" s="21" t="s">
        <v>140</v>
      </c>
      <c r="AY556" s="21" t="s">
        <v>176</v>
      </c>
      <c r="BE556" s="113">
        <f>IF(U556="základní",N556,0)</f>
        <v>0</v>
      </c>
      <c r="BF556" s="113">
        <f>IF(U556="snížená",N556,0)</f>
        <v>0</v>
      </c>
      <c r="BG556" s="113">
        <f>IF(U556="zákl. přenesená",N556,0)</f>
        <v>0</v>
      </c>
      <c r="BH556" s="113">
        <f>IF(U556="sníž. přenesená",N556,0)</f>
        <v>0</v>
      </c>
      <c r="BI556" s="113">
        <f>IF(U556="nulová",N556,0)</f>
        <v>0</v>
      </c>
      <c r="BJ556" s="21" t="s">
        <v>88</v>
      </c>
      <c r="BK556" s="113">
        <f>ROUND(L556*K556,2)</f>
        <v>0</v>
      </c>
      <c r="BL556" s="21" t="s">
        <v>181</v>
      </c>
      <c r="BM556" s="21" t="s">
        <v>863</v>
      </c>
    </row>
    <row r="557" spans="2:51" s="12" customFormat="1" ht="22.5" customHeight="1">
      <c r="B557" s="194"/>
      <c r="C557" s="195"/>
      <c r="D557" s="195"/>
      <c r="E557" s="196" t="s">
        <v>22</v>
      </c>
      <c r="F557" s="311" t="s">
        <v>326</v>
      </c>
      <c r="G557" s="312"/>
      <c r="H557" s="312"/>
      <c r="I557" s="312"/>
      <c r="J557" s="195"/>
      <c r="K557" s="197" t="s">
        <v>22</v>
      </c>
      <c r="L557" s="195"/>
      <c r="M557" s="195"/>
      <c r="N557" s="195"/>
      <c r="O557" s="195"/>
      <c r="P557" s="195"/>
      <c r="Q557" s="195"/>
      <c r="R557" s="198"/>
      <c r="T557" s="199"/>
      <c r="U557" s="195"/>
      <c r="V557" s="195"/>
      <c r="W557" s="195"/>
      <c r="X557" s="195"/>
      <c r="Y557" s="195"/>
      <c r="Z557" s="195"/>
      <c r="AA557" s="200"/>
      <c r="AT557" s="201" t="s">
        <v>199</v>
      </c>
      <c r="AU557" s="201" t="s">
        <v>140</v>
      </c>
      <c r="AV557" s="12" t="s">
        <v>88</v>
      </c>
      <c r="AW557" s="12" t="s">
        <v>37</v>
      </c>
      <c r="AX557" s="12" t="s">
        <v>80</v>
      </c>
      <c r="AY557" s="201" t="s">
        <v>176</v>
      </c>
    </row>
    <row r="558" spans="2:51" s="10" customFormat="1" ht="22.5" customHeight="1">
      <c r="B558" s="178"/>
      <c r="C558" s="179"/>
      <c r="D558" s="179"/>
      <c r="E558" s="180" t="s">
        <v>22</v>
      </c>
      <c r="F558" s="303" t="s">
        <v>864</v>
      </c>
      <c r="G558" s="304"/>
      <c r="H558" s="304"/>
      <c r="I558" s="304"/>
      <c r="J558" s="179"/>
      <c r="K558" s="181">
        <v>58</v>
      </c>
      <c r="L558" s="179"/>
      <c r="M558" s="179"/>
      <c r="N558" s="179"/>
      <c r="O558" s="179"/>
      <c r="P558" s="179"/>
      <c r="Q558" s="179"/>
      <c r="R558" s="182"/>
      <c r="T558" s="183"/>
      <c r="U558" s="179"/>
      <c r="V558" s="179"/>
      <c r="W558" s="179"/>
      <c r="X558" s="179"/>
      <c r="Y558" s="179"/>
      <c r="Z558" s="179"/>
      <c r="AA558" s="184"/>
      <c r="AT558" s="185" t="s">
        <v>199</v>
      </c>
      <c r="AU558" s="185" t="s">
        <v>140</v>
      </c>
      <c r="AV558" s="10" t="s">
        <v>140</v>
      </c>
      <c r="AW558" s="10" t="s">
        <v>37</v>
      </c>
      <c r="AX558" s="10" t="s">
        <v>80</v>
      </c>
      <c r="AY558" s="185" t="s">
        <v>176</v>
      </c>
    </row>
    <row r="559" spans="2:51" s="12" customFormat="1" ht="22.5" customHeight="1">
      <c r="B559" s="194"/>
      <c r="C559" s="195"/>
      <c r="D559" s="195"/>
      <c r="E559" s="196" t="s">
        <v>22</v>
      </c>
      <c r="F559" s="305" t="s">
        <v>865</v>
      </c>
      <c r="G559" s="306"/>
      <c r="H559" s="306"/>
      <c r="I559" s="306"/>
      <c r="J559" s="195"/>
      <c r="K559" s="197" t="s">
        <v>22</v>
      </c>
      <c r="L559" s="195"/>
      <c r="M559" s="195"/>
      <c r="N559" s="195"/>
      <c r="O559" s="195"/>
      <c r="P559" s="195"/>
      <c r="Q559" s="195"/>
      <c r="R559" s="198"/>
      <c r="T559" s="199"/>
      <c r="U559" s="195"/>
      <c r="V559" s="195"/>
      <c r="W559" s="195"/>
      <c r="X559" s="195"/>
      <c r="Y559" s="195"/>
      <c r="Z559" s="195"/>
      <c r="AA559" s="200"/>
      <c r="AT559" s="201" t="s">
        <v>199</v>
      </c>
      <c r="AU559" s="201" t="s">
        <v>140</v>
      </c>
      <c r="AV559" s="12" t="s">
        <v>88</v>
      </c>
      <c r="AW559" s="12" t="s">
        <v>37</v>
      </c>
      <c r="AX559" s="12" t="s">
        <v>80</v>
      </c>
      <c r="AY559" s="201" t="s">
        <v>176</v>
      </c>
    </row>
    <row r="560" spans="2:51" s="10" customFormat="1" ht="22.5" customHeight="1">
      <c r="B560" s="178"/>
      <c r="C560" s="179"/>
      <c r="D560" s="179"/>
      <c r="E560" s="180" t="s">
        <v>22</v>
      </c>
      <c r="F560" s="303" t="s">
        <v>866</v>
      </c>
      <c r="G560" s="304"/>
      <c r="H560" s="304"/>
      <c r="I560" s="304"/>
      <c r="J560" s="179"/>
      <c r="K560" s="181">
        <v>38</v>
      </c>
      <c r="L560" s="179"/>
      <c r="M560" s="179"/>
      <c r="N560" s="179"/>
      <c r="O560" s="179"/>
      <c r="P560" s="179"/>
      <c r="Q560" s="179"/>
      <c r="R560" s="182"/>
      <c r="T560" s="183"/>
      <c r="U560" s="179"/>
      <c r="V560" s="179"/>
      <c r="W560" s="179"/>
      <c r="X560" s="179"/>
      <c r="Y560" s="179"/>
      <c r="Z560" s="179"/>
      <c r="AA560" s="184"/>
      <c r="AT560" s="185" t="s">
        <v>199</v>
      </c>
      <c r="AU560" s="185" t="s">
        <v>140</v>
      </c>
      <c r="AV560" s="10" t="s">
        <v>140</v>
      </c>
      <c r="AW560" s="10" t="s">
        <v>37</v>
      </c>
      <c r="AX560" s="10" t="s">
        <v>80</v>
      </c>
      <c r="AY560" s="185" t="s">
        <v>176</v>
      </c>
    </row>
    <row r="561" spans="2:51" s="10" customFormat="1" ht="22.5" customHeight="1">
      <c r="B561" s="178"/>
      <c r="C561" s="179"/>
      <c r="D561" s="179"/>
      <c r="E561" s="180" t="s">
        <v>22</v>
      </c>
      <c r="F561" s="303" t="s">
        <v>867</v>
      </c>
      <c r="G561" s="304"/>
      <c r="H561" s="304"/>
      <c r="I561" s="304"/>
      <c r="J561" s="179"/>
      <c r="K561" s="181">
        <v>50</v>
      </c>
      <c r="L561" s="179"/>
      <c r="M561" s="179"/>
      <c r="N561" s="179"/>
      <c r="O561" s="179"/>
      <c r="P561" s="179"/>
      <c r="Q561" s="179"/>
      <c r="R561" s="182"/>
      <c r="T561" s="183"/>
      <c r="U561" s="179"/>
      <c r="V561" s="179"/>
      <c r="W561" s="179"/>
      <c r="X561" s="179"/>
      <c r="Y561" s="179"/>
      <c r="Z561" s="179"/>
      <c r="AA561" s="184"/>
      <c r="AT561" s="185" t="s">
        <v>199</v>
      </c>
      <c r="AU561" s="185" t="s">
        <v>140</v>
      </c>
      <c r="AV561" s="10" t="s">
        <v>140</v>
      </c>
      <c r="AW561" s="10" t="s">
        <v>37</v>
      </c>
      <c r="AX561" s="10" t="s">
        <v>80</v>
      </c>
      <c r="AY561" s="185" t="s">
        <v>176</v>
      </c>
    </row>
    <row r="562" spans="2:51" s="10" customFormat="1" ht="22.5" customHeight="1">
      <c r="B562" s="178"/>
      <c r="C562" s="179"/>
      <c r="D562" s="179"/>
      <c r="E562" s="180" t="s">
        <v>22</v>
      </c>
      <c r="F562" s="303" t="s">
        <v>868</v>
      </c>
      <c r="G562" s="304"/>
      <c r="H562" s="304"/>
      <c r="I562" s="304"/>
      <c r="J562" s="179"/>
      <c r="K562" s="181">
        <v>8</v>
      </c>
      <c r="L562" s="179"/>
      <c r="M562" s="179"/>
      <c r="N562" s="179"/>
      <c r="O562" s="179"/>
      <c r="P562" s="179"/>
      <c r="Q562" s="179"/>
      <c r="R562" s="182"/>
      <c r="T562" s="183"/>
      <c r="U562" s="179"/>
      <c r="V562" s="179"/>
      <c r="W562" s="179"/>
      <c r="X562" s="179"/>
      <c r="Y562" s="179"/>
      <c r="Z562" s="179"/>
      <c r="AA562" s="184"/>
      <c r="AT562" s="185" t="s">
        <v>199</v>
      </c>
      <c r="AU562" s="185" t="s">
        <v>140</v>
      </c>
      <c r="AV562" s="10" t="s">
        <v>140</v>
      </c>
      <c r="AW562" s="10" t="s">
        <v>37</v>
      </c>
      <c r="AX562" s="10" t="s">
        <v>80</v>
      </c>
      <c r="AY562" s="185" t="s">
        <v>176</v>
      </c>
    </row>
    <row r="563" spans="2:51" s="11" customFormat="1" ht="22.5" customHeight="1">
      <c r="B563" s="186"/>
      <c r="C563" s="187"/>
      <c r="D563" s="187"/>
      <c r="E563" s="188" t="s">
        <v>22</v>
      </c>
      <c r="F563" s="271" t="s">
        <v>200</v>
      </c>
      <c r="G563" s="272"/>
      <c r="H563" s="272"/>
      <c r="I563" s="272"/>
      <c r="J563" s="187"/>
      <c r="K563" s="189">
        <v>154</v>
      </c>
      <c r="L563" s="187"/>
      <c r="M563" s="187"/>
      <c r="N563" s="187"/>
      <c r="O563" s="187"/>
      <c r="P563" s="187"/>
      <c r="Q563" s="187"/>
      <c r="R563" s="190"/>
      <c r="T563" s="191"/>
      <c r="U563" s="187"/>
      <c r="V563" s="187"/>
      <c r="W563" s="187"/>
      <c r="X563" s="187"/>
      <c r="Y563" s="187"/>
      <c r="Z563" s="187"/>
      <c r="AA563" s="192"/>
      <c r="AT563" s="193" t="s">
        <v>199</v>
      </c>
      <c r="AU563" s="193" t="s">
        <v>140</v>
      </c>
      <c r="AV563" s="11" t="s">
        <v>181</v>
      </c>
      <c r="AW563" s="11" t="s">
        <v>37</v>
      </c>
      <c r="AX563" s="11" t="s">
        <v>88</v>
      </c>
      <c r="AY563" s="193" t="s">
        <v>176</v>
      </c>
    </row>
    <row r="564" spans="2:65" s="1" customFormat="1" ht="31.5" customHeight="1">
      <c r="B564" s="38"/>
      <c r="C564" s="171" t="s">
        <v>869</v>
      </c>
      <c r="D564" s="171" t="s">
        <v>177</v>
      </c>
      <c r="E564" s="172" t="s">
        <v>870</v>
      </c>
      <c r="F564" s="265" t="s">
        <v>871</v>
      </c>
      <c r="G564" s="265"/>
      <c r="H564" s="265"/>
      <c r="I564" s="265"/>
      <c r="J564" s="173" t="s">
        <v>189</v>
      </c>
      <c r="K564" s="174">
        <v>2.55</v>
      </c>
      <c r="L564" s="266">
        <v>0</v>
      </c>
      <c r="M564" s="267"/>
      <c r="N564" s="268">
        <f>ROUND(L564*K564,2)</f>
        <v>0</v>
      </c>
      <c r="O564" s="268"/>
      <c r="P564" s="268"/>
      <c r="Q564" s="268"/>
      <c r="R564" s="40"/>
      <c r="T564" s="175" t="s">
        <v>22</v>
      </c>
      <c r="U564" s="47" t="s">
        <v>45</v>
      </c>
      <c r="V564" s="39"/>
      <c r="W564" s="176">
        <f>V564*K564</f>
        <v>0</v>
      </c>
      <c r="X564" s="176">
        <v>0</v>
      </c>
      <c r="Y564" s="176">
        <f>X564*K564</f>
        <v>0</v>
      </c>
      <c r="Z564" s="176">
        <v>1.25</v>
      </c>
      <c r="AA564" s="177">
        <f>Z564*K564</f>
        <v>3.1875</v>
      </c>
      <c r="AR564" s="21" t="s">
        <v>181</v>
      </c>
      <c r="AT564" s="21" t="s">
        <v>177</v>
      </c>
      <c r="AU564" s="21" t="s">
        <v>140</v>
      </c>
      <c r="AY564" s="21" t="s">
        <v>176</v>
      </c>
      <c r="BE564" s="113">
        <f>IF(U564="základní",N564,0)</f>
        <v>0</v>
      </c>
      <c r="BF564" s="113">
        <f>IF(U564="snížená",N564,0)</f>
        <v>0</v>
      </c>
      <c r="BG564" s="113">
        <f>IF(U564="zákl. přenesená",N564,0)</f>
        <v>0</v>
      </c>
      <c r="BH564" s="113">
        <f>IF(U564="sníž. přenesená",N564,0)</f>
        <v>0</v>
      </c>
      <c r="BI564" s="113">
        <f>IF(U564="nulová",N564,0)</f>
        <v>0</v>
      </c>
      <c r="BJ564" s="21" t="s">
        <v>88</v>
      </c>
      <c r="BK564" s="113">
        <f>ROUND(L564*K564,2)</f>
        <v>0</v>
      </c>
      <c r="BL564" s="21" t="s">
        <v>181</v>
      </c>
      <c r="BM564" s="21" t="s">
        <v>872</v>
      </c>
    </row>
    <row r="565" spans="2:51" s="12" customFormat="1" ht="22.5" customHeight="1">
      <c r="B565" s="194"/>
      <c r="C565" s="195"/>
      <c r="D565" s="195"/>
      <c r="E565" s="196" t="s">
        <v>22</v>
      </c>
      <c r="F565" s="311" t="s">
        <v>873</v>
      </c>
      <c r="G565" s="312"/>
      <c r="H565" s="312"/>
      <c r="I565" s="312"/>
      <c r="J565" s="195"/>
      <c r="K565" s="197" t="s">
        <v>22</v>
      </c>
      <c r="L565" s="195"/>
      <c r="M565" s="195"/>
      <c r="N565" s="195"/>
      <c r="O565" s="195"/>
      <c r="P565" s="195"/>
      <c r="Q565" s="195"/>
      <c r="R565" s="198"/>
      <c r="T565" s="199"/>
      <c r="U565" s="195"/>
      <c r="V565" s="195"/>
      <c r="W565" s="195"/>
      <c r="X565" s="195"/>
      <c r="Y565" s="195"/>
      <c r="Z565" s="195"/>
      <c r="AA565" s="200"/>
      <c r="AT565" s="201" t="s">
        <v>199</v>
      </c>
      <c r="AU565" s="201" t="s">
        <v>140</v>
      </c>
      <c r="AV565" s="12" t="s">
        <v>88</v>
      </c>
      <c r="AW565" s="12" t="s">
        <v>37</v>
      </c>
      <c r="AX565" s="12" t="s">
        <v>80</v>
      </c>
      <c r="AY565" s="201" t="s">
        <v>176</v>
      </c>
    </row>
    <row r="566" spans="2:51" s="10" customFormat="1" ht="22.5" customHeight="1">
      <c r="B566" s="178"/>
      <c r="C566" s="179"/>
      <c r="D566" s="179"/>
      <c r="E566" s="180" t="s">
        <v>22</v>
      </c>
      <c r="F566" s="303" t="s">
        <v>874</v>
      </c>
      <c r="G566" s="304"/>
      <c r="H566" s="304"/>
      <c r="I566" s="304"/>
      <c r="J566" s="179"/>
      <c r="K566" s="181">
        <v>2.55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199</v>
      </c>
      <c r="AU566" s="185" t="s">
        <v>140</v>
      </c>
      <c r="AV566" s="10" t="s">
        <v>140</v>
      </c>
      <c r="AW566" s="10" t="s">
        <v>37</v>
      </c>
      <c r="AX566" s="10" t="s">
        <v>80</v>
      </c>
      <c r="AY566" s="185" t="s">
        <v>176</v>
      </c>
    </row>
    <row r="567" spans="2:51" s="11" customFormat="1" ht="22.5" customHeight="1">
      <c r="B567" s="186"/>
      <c r="C567" s="187"/>
      <c r="D567" s="187"/>
      <c r="E567" s="188" t="s">
        <v>22</v>
      </c>
      <c r="F567" s="271" t="s">
        <v>200</v>
      </c>
      <c r="G567" s="272"/>
      <c r="H567" s="272"/>
      <c r="I567" s="272"/>
      <c r="J567" s="187"/>
      <c r="K567" s="189">
        <v>2.55</v>
      </c>
      <c r="L567" s="187"/>
      <c r="M567" s="187"/>
      <c r="N567" s="187"/>
      <c r="O567" s="187"/>
      <c r="P567" s="187"/>
      <c r="Q567" s="187"/>
      <c r="R567" s="190"/>
      <c r="T567" s="191"/>
      <c r="U567" s="187"/>
      <c r="V567" s="187"/>
      <c r="W567" s="187"/>
      <c r="X567" s="187"/>
      <c r="Y567" s="187"/>
      <c r="Z567" s="187"/>
      <c r="AA567" s="192"/>
      <c r="AT567" s="193" t="s">
        <v>199</v>
      </c>
      <c r="AU567" s="193" t="s">
        <v>140</v>
      </c>
      <c r="AV567" s="11" t="s">
        <v>181</v>
      </c>
      <c r="AW567" s="11" t="s">
        <v>37</v>
      </c>
      <c r="AX567" s="11" t="s">
        <v>88</v>
      </c>
      <c r="AY567" s="193" t="s">
        <v>176</v>
      </c>
    </row>
    <row r="568" spans="2:51" s="10" customFormat="1" ht="22.5" customHeight="1">
      <c r="B568" s="178"/>
      <c r="C568" s="179"/>
      <c r="D568" s="179"/>
      <c r="E568" s="180" t="s">
        <v>22</v>
      </c>
      <c r="F568" s="303" t="s">
        <v>875</v>
      </c>
      <c r="G568" s="304"/>
      <c r="H568" s="304"/>
      <c r="I568" s="304"/>
      <c r="J568" s="179"/>
      <c r="K568" s="181">
        <v>3.976</v>
      </c>
      <c r="L568" s="179"/>
      <c r="M568" s="179"/>
      <c r="N568" s="179"/>
      <c r="O568" s="179"/>
      <c r="P568" s="179"/>
      <c r="Q568" s="179"/>
      <c r="R568" s="182"/>
      <c r="T568" s="183"/>
      <c r="U568" s="179"/>
      <c r="V568" s="179"/>
      <c r="W568" s="179"/>
      <c r="X568" s="179"/>
      <c r="Y568" s="179"/>
      <c r="Z568" s="179"/>
      <c r="AA568" s="184"/>
      <c r="AT568" s="185" t="s">
        <v>199</v>
      </c>
      <c r="AU568" s="185" t="s">
        <v>140</v>
      </c>
      <c r="AV568" s="10" t="s">
        <v>140</v>
      </c>
      <c r="AW568" s="10" t="s">
        <v>37</v>
      </c>
      <c r="AX568" s="10" t="s">
        <v>80</v>
      </c>
      <c r="AY568" s="185" t="s">
        <v>176</v>
      </c>
    </row>
    <row r="569" spans="2:65" s="1" customFormat="1" ht="31.5" customHeight="1">
      <c r="B569" s="38"/>
      <c r="C569" s="171" t="s">
        <v>876</v>
      </c>
      <c r="D569" s="171" t="s">
        <v>177</v>
      </c>
      <c r="E569" s="172" t="s">
        <v>877</v>
      </c>
      <c r="F569" s="265" t="s">
        <v>878</v>
      </c>
      <c r="G569" s="265"/>
      <c r="H569" s="265"/>
      <c r="I569" s="265"/>
      <c r="J569" s="173" t="s">
        <v>180</v>
      </c>
      <c r="K569" s="174">
        <v>5.06</v>
      </c>
      <c r="L569" s="266">
        <v>0</v>
      </c>
      <c r="M569" s="267"/>
      <c r="N569" s="268">
        <f>ROUND(L569*K569,2)</f>
        <v>0</v>
      </c>
      <c r="O569" s="268"/>
      <c r="P569" s="268"/>
      <c r="Q569" s="268"/>
      <c r="R569" s="40"/>
      <c r="T569" s="175" t="s">
        <v>22</v>
      </c>
      <c r="U569" s="47" t="s">
        <v>45</v>
      </c>
      <c r="V569" s="39"/>
      <c r="W569" s="176">
        <f>V569*K569</f>
        <v>0</v>
      </c>
      <c r="X569" s="176">
        <v>0</v>
      </c>
      <c r="Y569" s="176">
        <f>X569*K569</f>
        <v>0</v>
      </c>
      <c r="Z569" s="176">
        <v>1.6</v>
      </c>
      <c r="AA569" s="177">
        <f>Z569*K569</f>
        <v>8.096</v>
      </c>
      <c r="AR569" s="21" t="s">
        <v>181</v>
      </c>
      <c r="AT569" s="21" t="s">
        <v>177</v>
      </c>
      <c r="AU569" s="21" t="s">
        <v>140</v>
      </c>
      <c r="AY569" s="21" t="s">
        <v>176</v>
      </c>
      <c r="BE569" s="113">
        <f>IF(U569="základní",N569,0)</f>
        <v>0</v>
      </c>
      <c r="BF569" s="113">
        <f>IF(U569="snížená",N569,0)</f>
        <v>0</v>
      </c>
      <c r="BG569" s="113">
        <f>IF(U569="zákl. přenesená",N569,0)</f>
        <v>0</v>
      </c>
      <c r="BH569" s="113">
        <f>IF(U569="sníž. přenesená",N569,0)</f>
        <v>0</v>
      </c>
      <c r="BI569" s="113">
        <f>IF(U569="nulová",N569,0)</f>
        <v>0</v>
      </c>
      <c r="BJ569" s="21" t="s">
        <v>88</v>
      </c>
      <c r="BK569" s="113">
        <f>ROUND(L569*K569,2)</f>
        <v>0</v>
      </c>
      <c r="BL569" s="21" t="s">
        <v>181</v>
      </c>
      <c r="BM569" s="21" t="s">
        <v>879</v>
      </c>
    </row>
    <row r="570" spans="2:51" s="12" customFormat="1" ht="22.5" customHeight="1">
      <c r="B570" s="194"/>
      <c r="C570" s="195"/>
      <c r="D570" s="195"/>
      <c r="E570" s="196" t="s">
        <v>22</v>
      </c>
      <c r="F570" s="311" t="s">
        <v>880</v>
      </c>
      <c r="G570" s="312"/>
      <c r="H570" s="312"/>
      <c r="I570" s="312"/>
      <c r="J570" s="195"/>
      <c r="K570" s="197" t="s">
        <v>22</v>
      </c>
      <c r="L570" s="195"/>
      <c r="M570" s="195"/>
      <c r="N570" s="195"/>
      <c r="O570" s="195"/>
      <c r="P570" s="195"/>
      <c r="Q570" s="195"/>
      <c r="R570" s="198"/>
      <c r="T570" s="199"/>
      <c r="U570" s="195"/>
      <c r="V570" s="195"/>
      <c r="W570" s="195"/>
      <c r="X570" s="195"/>
      <c r="Y570" s="195"/>
      <c r="Z570" s="195"/>
      <c r="AA570" s="200"/>
      <c r="AT570" s="201" t="s">
        <v>199</v>
      </c>
      <c r="AU570" s="201" t="s">
        <v>140</v>
      </c>
      <c r="AV570" s="12" t="s">
        <v>88</v>
      </c>
      <c r="AW570" s="12" t="s">
        <v>37</v>
      </c>
      <c r="AX570" s="12" t="s">
        <v>80</v>
      </c>
      <c r="AY570" s="201" t="s">
        <v>176</v>
      </c>
    </row>
    <row r="571" spans="2:51" s="10" customFormat="1" ht="22.5" customHeight="1">
      <c r="B571" s="178"/>
      <c r="C571" s="179"/>
      <c r="D571" s="179"/>
      <c r="E571" s="180" t="s">
        <v>22</v>
      </c>
      <c r="F571" s="303" t="s">
        <v>881</v>
      </c>
      <c r="G571" s="304"/>
      <c r="H571" s="304"/>
      <c r="I571" s="304"/>
      <c r="J571" s="179"/>
      <c r="K571" s="181">
        <v>5.06</v>
      </c>
      <c r="L571" s="179"/>
      <c r="M571" s="179"/>
      <c r="N571" s="179"/>
      <c r="O571" s="179"/>
      <c r="P571" s="179"/>
      <c r="Q571" s="179"/>
      <c r="R571" s="182"/>
      <c r="T571" s="183"/>
      <c r="U571" s="179"/>
      <c r="V571" s="179"/>
      <c r="W571" s="179"/>
      <c r="X571" s="179"/>
      <c r="Y571" s="179"/>
      <c r="Z571" s="179"/>
      <c r="AA571" s="184"/>
      <c r="AT571" s="185" t="s">
        <v>199</v>
      </c>
      <c r="AU571" s="185" t="s">
        <v>140</v>
      </c>
      <c r="AV571" s="10" t="s">
        <v>140</v>
      </c>
      <c r="AW571" s="10" t="s">
        <v>37</v>
      </c>
      <c r="AX571" s="10" t="s">
        <v>80</v>
      </c>
      <c r="AY571" s="185" t="s">
        <v>176</v>
      </c>
    </row>
    <row r="572" spans="2:51" s="11" customFormat="1" ht="22.5" customHeight="1">
      <c r="B572" s="186"/>
      <c r="C572" s="187"/>
      <c r="D572" s="187"/>
      <c r="E572" s="188" t="s">
        <v>22</v>
      </c>
      <c r="F572" s="271" t="s">
        <v>200</v>
      </c>
      <c r="G572" s="272"/>
      <c r="H572" s="272"/>
      <c r="I572" s="272"/>
      <c r="J572" s="187"/>
      <c r="K572" s="189">
        <v>5.06</v>
      </c>
      <c r="L572" s="187"/>
      <c r="M572" s="187"/>
      <c r="N572" s="187"/>
      <c r="O572" s="187"/>
      <c r="P572" s="187"/>
      <c r="Q572" s="187"/>
      <c r="R572" s="190"/>
      <c r="T572" s="191"/>
      <c r="U572" s="187"/>
      <c r="V572" s="187"/>
      <c r="W572" s="187"/>
      <c r="X572" s="187"/>
      <c r="Y572" s="187"/>
      <c r="Z572" s="187"/>
      <c r="AA572" s="192"/>
      <c r="AT572" s="193" t="s">
        <v>199</v>
      </c>
      <c r="AU572" s="193" t="s">
        <v>140</v>
      </c>
      <c r="AV572" s="11" t="s">
        <v>181</v>
      </c>
      <c r="AW572" s="11" t="s">
        <v>37</v>
      </c>
      <c r="AX572" s="11" t="s">
        <v>88</v>
      </c>
      <c r="AY572" s="193" t="s">
        <v>176</v>
      </c>
    </row>
    <row r="573" spans="2:65" s="1" customFormat="1" ht="44.25" customHeight="1">
      <c r="B573" s="38"/>
      <c r="C573" s="171" t="s">
        <v>882</v>
      </c>
      <c r="D573" s="171" t="s">
        <v>177</v>
      </c>
      <c r="E573" s="172" t="s">
        <v>883</v>
      </c>
      <c r="F573" s="265" t="s">
        <v>884</v>
      </c>
      <c r="G573" s="265"/>
      <c r="H573" s="265"/>
      <c r="I573" s="265"/>
      <c r="J573" s="173" t="s">
        <v>180</v>
      </c>
      <c r="K573" s="174">
        <v>2.383</v>
      </c>
      <c r="L573" s="266">
        <v>0</v>
      </c>
      <c r="M573" s="267"/>
      <c r="N573" s="268">
        <f>ROUND(L573*K573,2)</f>
        <v>0</v>
      </c>
      <c r="O573" s="268"/>
      <c r="P573" s="268"/>
      <c r="Q573" s="268"/>
      <c r="R573" s="40"/>
      <c r="T573" s="175" t="s">
        <v>22</v>
      </c>
      <c r="U573" s="47" t="s">
        <v>45</v>
      </c>
      <c r="V573" s="39"/>
      <c r="W573" s="176">
        <f>V573*K573</f>
        <v>0</v>
      </c>
      <c r="X573" s="176">
        <v>0</v>
      </c>
      <c r="Y573" s="176">
        <f>X573*K573</f>
        <v>0</v>
      </c>
      <c r="Z573" s="176">
        <v>2.2</v>
      </c>
      <c r="AA573" s="177">
        <f>Z573*K573</f>
        <v>5.2426</v>
      </c>
      <c r="AR573" s="21" t="s">
        <v>181</v>
      </c>
      <c r="AT573" s="21" t="s">
        <v>177</v>
      </c>
      <c r="AU573" s="21" t="s">
        <v>140</v>
      </c>
      <c r="AY573" s="21" t="s">
        <v>176</v>
      </c>
      <c r="BE573" s="113">
        <f>IF(U573="základní",N573,0)</f>
        <v>0</v>
      </c>
      <c r="BF573" s="113">
        <f>IF(U573="snížená",N573,0)</f>
        <v>0</v>
      </c>
      <c r="BG573" s="113">
        <f>IF(U573="zákl. přenesená",N573,0)</f>
        <v>0</v>
      </c>
      <c r="BH573" s="113">
        <f>IF(U573="sníž. přenesená",N573,0)</f>
        <v>0</v>
      </c>
      <c r="BI573" s="113">
        <f>IF(U573="nulová",N573,0)</f>
        <v>0</v>
      </c>
      <c r="BJ573" s="21" t="s">
        <v>88</v>
      </c>
      <c r="BK573" s="113">
        <f>ROUND(L573*K573,2)</f>
        <v>0</v>
      </c>
      <c r="BL573" s="21" t="s">
        <v>181</v>
      </c>
      <c r="BM573" s="21" t="s">
        <v>885</v>
      </c>
    </row>
    <row r="574" spans="2:51" s="12" customFormat="1" ht="22.5" customHeight="1">
      <c r="B574" s="194"/>
      <c r="C574" s="195"/>
      <c r="D574" s="195"/>
      <c r="E574" s="196" t="s">
        <v>22</v>
      </c>
      <c r="F574" s="311" t="s">
        <v>420</v>
      </c>
      <c r="G574" s="312"/>
      <c r="H574" s="312"/>
      <c r="I574" s="312"/>
      <c r="J574" s="195"/>
      <c r="K574" s="197" t="s">
        <v>22</v>
      </c>
      <c r="L574" s="195"/>
      <c r="M574" s="195"/>
      <c r="N574" s="195"/>
      <c r="O574" s="195"/>
      <c r="P574" s="195"/>
      <c r="Q574" s="195"/>
      <c r="R574" s="198"/>
      <c r="T574" s="199"/>
      <c r="U574" s="195"/>
      <c r="V574" s="195"/>
      <c r="W574" s="195"/>
      <c r="X574" s="195"/>
      <c r="Y574" s="195"/>
      <c r="Z574" s="195"/>
      <c r="AA574" s="200"/>
      <c r="AT574" s="201" t="s">
        <v>199</v>
      </c>
      <c r="AU574" s="201" t="s">
        <v>140</v>
      </c>
      <c r="AV574" s="12" t="s">
        <v>88</v>
      </c>
      <c r="AW574" s="12" t="s">
        <v>37</v>
      </c>
      <c r="AX574" s="12" t="s">
        <v>80</v>
      </c>
      <c r="AY574" s="201" t="s">
        <v>176</v>
      </c>
    </row>
    <row r="575" spans="2:51" s="10" customFormat="1" ht="22.5" customHeight="1">
      <c r="B575" s="178"/>
      <c r="C575" s="179"/>
      <c r="D575" s="179"/>
      <c r="E575" s="180" t="s">
        <v>22</v>
      </c>
      <c r="F575" s="303" t="s">
        <v>886</v>
      </c>
      <c r="G575" s="304"/>
      <c r="H575" s="304"/>
      <c r="I575" s="304"/>
      <c r="J575" s="179"/>
      <c r="K575" s="181">
        <v>2.383</v>
      </c>
      <c r="L575" s="179"/>
      <c r="M575" s="179"/>
      <c r="N575" s="179"/>
      <c r="O575" s="179"/>
      <c r="P575" s="179"/>
      <c r="Q575" s="179"/>
      <c r="R575" s="182"/>
      <c r="T575" s="183"/>
      <c r="U575" s="179"/>
      <c r="V575" s="179"/>
      <c r="W575" s="179"/>
      <c r="X575" s="179"/>
      <c r="Y575" s="179"/>
      <c r="Z575" s="179"/>
      <c r="AA575" s="184"/>
      <c r="AT575" s="185" t="s">
        <v>199</v>
      </c>
      <c r="AU575" s="185" t="s">
        <v>140</v>
      </c>
      <c r="AV575" s="10" t="s">
        <v>140</v>
      </c>
      <c r="AW575" s="10" t="s">
        <v>37</v>
      </c>
      <c r="AX575" s="10" t="s">
        <v>80</v>
      </c>
      <c r="AY575" s="185" t="s">
        <v>176</v>
      </c>
    </row>
    <row r="576" spans="2:51" s="11" customFormat="1" ht="22.5" customHeight="1">
      <c r="B576" s="186"/>
      <c r="C576" s="187"/>
      <c r="D576" s="187"/>
      <c r="E576" s="188" t="s">
        <v>22</v>
      </c>
      <c r="F576" s="271" t="s">
        <v>200</v>
      </c>
      <c r="G576" s="272"/>
      <c r="H576" s="272"/>
      <c r="I576" s="272"/>
      <c r="J576" s="187"/>
      <c r="K576" s="189">
        <v>2.383</v>
      </c>
      <c r="L576" s="187"/>
      <c r="M576" s="187"/>
      <c r="N576" s="187"/>
      <c r="O576" s="187"/>
      <c r="P576" s="187"/>
      <c r="Q576" s="187"/>
      <c r="R576" s="190"/>
      <c r="T576" s="191"/>
      <c r="U576" s="187"/>
      <c r="V576" s="187"/>
      <c r="W576" s="187"/>
      <c r="X576" s="187"/>
      <c r="Y576" s="187"/>
      <c r="Z576" s="187"/>
      <c r="AA576" s="192"/>
      <c r="AT576" s="193" t="s">
        <v>199</v>
      </c>
      <c r="AU576" s="193" t="s">
        <v>140</v>
      </c>
      <c r="AV576" s="11" t="s">
        <v>181</v>
      </c>
      <c r="AW576" s="11" t="s">
        <v>37</v>
      </c>
      <c r="AX576" s="11" t="s">
        <v>88</v>
      </c>
      <c r="AY576" s="193" t="s">
        <v>176</v>
      </c>
    </row>
    <row r="577" spans="2:65" s="1" customFormat="1" ht="44.25" customHeight="1">
      <c r="B577" s="38"/>
      <c r="C577" s="171" t="s">
        <v>887</v>
      </c>
      <c r="D577" s="171" t="s">
        <v>177</v>
      </c>
      <c r="E577" s="172" t="s">
        <v>888</v>
      </c>
      <c r="F577" s="265" t="s">
        <v>889</v>
      </c>
      <c r="G577" s="265"/>
      <c r="H577" s="265"/>
      <c r="I577" s="265"/>
      <c r="J577" s="173" t="s">
        <v>180</v>
      </c>
      <c r="K577" s="174">
        <v>1.418</v>
      </c>
      <c r="L577" s="266">
        <v>0</v>
      </c>
      <c r="M577" s="267"/>
      <c r="N577" s="268">
        <f>ROUND(L577*K577,2)</f>
        <v>0</v>
      </c>
      <c r="O577" s="268"/>
      <c r="P577" s="268"/>
      <c r="Q577" s="268"/>
      <c r="R577" s="40"/>
      <c r="T577" s="175" t="s">
        <v>22</v>
      </c>
      <c r="U577" s="47" t="s">
        <v>45</v>
      </c>
      <c r="V577" s="39"/>
      <c r="W577" s="176">
        <f>V577*K577</f>
        <v>0</v>
      </c>
      <c r="X577" s="176">
        <v>0</v>
      </c>
      <c r="Y577" s="176">
        <f>X577*K577</f>
        <v>0</v>
      </c>
      <c r="Z577" s="176">
        <v>2.2</v>
      </c>
      <c r="AA577" s="177">
        <f>Z577*K577</f>
        <v>3.1196</v>
      </c>
      <c r="AR577" s="21" t="s">
        <v>181</v>
      </c>
      <c r="AT577" s="21" t="s">
        <v>177</v>
      </c>
      <c r="AU577" s="21" t="s">
        <v>140</v>
      </c>
      <c r="AY577" s="21" t="s">
        <v>176</v>
      </c>
      <c r="BE577" s="113">
        <f>IF(U577="základní",N577,0)</f>
        <v>0</v>
      </c>
      <c r="BF577" s="113">
        <f>IF(U577="snížená",N577,0)</f>
        <v>0</v>
      </c>
      <c r="BG577" s="113">
        <f>IF(U577="zákl. přenesená",N577,0)</f>
        <v>0</v>
      </c>
      <c r="BH577" s="113">
        <f>IF(U577="sníž. přenesená",N577,0)</f>
        <v>0</v>
      </c>
      <c r="BI577" s="113">
        <f>IF(U577="nulová",N577,0)</f>
        <v>0</v>
      </c>
      <c r="BJ577" s="21" t="s">
        <v>88</v>
      </c>
      <c r="BK577" s="113">
        <f>ROUND(L577*K577,2)</f>
        <v>0</v>
      </c>
      <c r="BL577" s="21" t="s">
        <v>181</v>
      </c>
      <c r="BM577" s="21" t="s">
        <v>890</v>
      </c>
    </row>
    <row r="578" spans="2:51" s="12" customFormat="1" ht="22.5" customHeight="1">
      <c r="B578" s="194"/>
      <c r="C578" s="195"/>
      <c r="D578" s="195"/>
      <c r="E578" s="196" t="s">
        <v>22</v>
      </c>
      <c r="F578" s="311" t="s">
        <v>322</v>
      </c>
      <c r="G578" s="312"/>
      <c r="H578" s="312"/>
      <c r="I578" s="312"/>
      <c r="J578" s="195"/>
      <c r="K578" s="197" t="s">
        <v>22</v>
      </c>
      <c r="L578" s="195"/>
      <c r="M578" s="195"/>
      <c r="N578" s="195"/>
      <c r="O578" s="195"/>
      <c r="P578" s="195"/>
      <c r="Q578" s="195"/>
      <c r="R578" s="198"/>
      <c r="T578" s="199"/>
      <c r="U578" s="195"/>
      <c r="V578" s="195"/>
      <c r="W578" s="195"/>
      <c r="X578" s="195"/>
      <c r="Y578" s="195"/>
      <c r="Z578" s="195"/>
      <c r="AA578" s="200"/>
      <c r="AT578" s="201" t="s">
        <v>199</v>
      </c>
      <c r="AU578" s="201" t="s">
        <v>140</v>
      </c>
      <c r="AV578" s="12" t="s">
        <v>88</v>
      </c>
      <c r="AW578" s="12" t="s">
        <v>37</v>
      </c>
      <c r="AX578" s="12" t="s">
        <v>80</v>
      </c>
      <c r="AY578" s="201" t="s">
        <v>176</v>
      </c>
    </row>
    <row r="579" spans="2:51" s="10" customFormat="1" ht="22.5" customHeight="1">
      <c r="B579" s="178"/>
      <c r="C579" s="179"/>
      <c r="D579" s="179"/>
      <c r="E579" s="180" t="s">
        <v>22</v>
      </c>
      <c r="F579" s="303" t="s">
        <v>891</v>
      </c>
      <c r="G579" s="304"/>
      <c r="H579" s="304"/>
      <c r="I579" s="304"/>
      <c r="J579" s="179"/>
      <c r="K579" s="181">
        <v>1.418</v>
      </c>
      <c r="L579" s="179"/>
      <c r="M579" s="179"/>
      <c r="N579" s="179"/>
      <c r="O579" s="179"/>
      <c r="P579" s="179"/>
      <c r="Q579" s="179"/>
      <c r="R579" s="182"/>
      <c r="T579" s="183"/>
      <c r="U579" s="179"/>
      <c r="V579" s="179"/>
      <c r="W579" s="179"/>
      <c r="X579" s="179"/>
      <c r="Y579" s="179"/>
      <c r="Z579" s="179"/>
      <c r="AA579" s="184"/>
      <c r="AT579" s="185" t="s">
        <v>199</v>
      </c>
      <c r="AU579" s="185" t="s">
        <v>140</v>
      </c>
      <c r="AV579" s="10" t="s">
        <v>140</v>
      </c>
      <c r="AW579" s="10" t="s">
        <v>37</v>
      </c>
      <c r="AX579" s="10" t="s">
        <v>80</v>
      </c>
      <c r="AY579" s="185" t="s">
        <v>176</v>
      </c>
    </row>
    <row r="580" spans="2:51" s="11" customFormat="1" ht="22.5" customHeight="1">
      <c r="B580" s="186"/>
      <c r="C580" s="187"/>
      <c r="D580" s="187"/>
      <c r="E580" s="188" t="s">
        <v>22</v>
      </c>
      <c r="F580" s="271" t="s">
        <v>200</v>
      </c>
      <c r="G580" s="272"/>
      <c r="H580" s="272"/>
      <c r="I580" s="272"/>
      <c r="J580" s="187"/>
      <c r="K580" s="189">
        <v>1.418</v>
      </c>
      <c r="L580" s="187"/>
      <c r="M580" s="187"/>
      <c r="N580" s="187"/>
      <c r="O580" s="187"/>
      <c r="P580" s="187"/>
      <c r="Q580" s="187"/>
      <c r="R580" s="190"/>
      <c r="T580" s="191"/>
      <c r="U580" s="187"/>
      <c r="V580" s="187"/>
      <c r="W580" s="187"/>
      <c r="X580" s="187"/>
      <c r="Y580" s="187"/>
      <c r="Z580" s="187"/>
      <c r="AA580" s="192"/>
      <c r="AT580" s="193" t="s">
        <v>199</v>
      </c>
      <c r="AU580" s="193" t="s">
        <v>140</v>
      </c>
      <c r="AV580" s="11" t="s">
        <v>181</v>
      </c>
      <c r="AW580" s="11" t="s">
        <v>37</v>
      </c>
      <c r="AX580" s="11" t="s">
        <v>88</v>
      </c>
      <c r="AY580" s="193" t="s">
        <v>176</v>
      </c>
    </row>
    <row r="581" spans="2:65" s="1" customFormat="1" ht="31.5" customHeight="1">
      <c r="B581" s="38"/>
      <c r="C581" s="171" t="s">
        <v>892</v>
      </c>
      <c r="D581" s="171" t="s">
        <v>177</v>
      </c>
      <c r="E581" s="172" t="s">
        <v>893</v>
      </c>
      <c r="F581" s="265" t="s">
        <v>894</v>
      </c>
      <c r="G581" s="265"/>
      <c r="H581" s="265"/>
      <c r="I581" s="265"/>
      <c r="J581" s="173" t="s">
        <v>180</v>
      </c>
      <c r="K581" s="174">
        <v>29.221</v>
      </c>
      <c r="L581" s="266">
        <v>0</v>
      </c>
      <c r="M581" s="267"/>
      <c r="N581" s="268">
        <f>ROUND(L581*K581,2)</f>
        <v>0</v>
      </c>
      <c r="O581" s="268"/>
      <c r="P581" s="268"/>
      <c r="Q581" s="268"/>
      <c r="R581" s="40"/>
      <c r="T581" s="175" t="s">
        <v>22</v>
      </c>
      <c r="U581" s="47" t="s">
        <v>45</v>
      </c>
      <c r="V581" s="39"/>
      <c r="W581" s="176">
        <f>V581*K581</f>
        <v>0</v>
      </c>
      <c r="X581" s="176">
        <v>0</v>
      </c>
      <c r="Y581" s="176">
        <f>X581*K581</f>
        <v>0</v>
      </c>
      <c r="Z581" s="176">
        <v>1.4</v>
      </c>
      <c r="AA581" s="177">
        <f>Z581*K581</f>
        <v>40.9094</v>
      </c>
      <c r="AR581" s="21" t="s">
        <v>181</v>
      </c>
      <c r="AT581" s="21" t="s">
        <v>177</v>
      </c>
      <c r="AU581" s="21" t="s">
        <v>140</v>
      </c>
      <c r="AY581" s="21" t="s">
        <v>176</v>
      </c>
      <c r="BE581" s="113">
        <f>IF(U581="základní",N581,0)</f>
        <v>0</v>
      </c>
      <c r="BF581" s="113">
        <f>IF(U581="snížená",N581,0)</f>
        <v>0</v>
      </c>
      <c r="BG581" s="113">
        <f>IF(U581="zákl. přenesená",N581,0)</f>
        <v>0</v>
      </c>
      <c r="BH581" s="113">
        <f>IF(U581="sníž. přenesená",N581,0)</f>
        <v>0</v>
      </c>
      <c r="BI581" s="113">
        <f>IF(U581="nulová",N581,0)</f>
        <v>0</v>
      </c>
      <c r="BJ581" s="21" t="s">
        <v>88</v>
      </c>
      <c r="BK581" s="113">
        <f>ROUND(L581*K581,2)</f>
        <v>0</v>
      </c>
      <c r="BL581" s="21" t="s">
        <v>181</v>
      </c>
      <c r="BM581" s="21" t="s">
        <v>895</v>
      </c>
    </row>
    <row r="582" spans="2:51" s="12" customFormat="1" ht="22.5" customHeight="1">
      <c r="B582" s="194"/>
      <c r="C582" s="195"/>
      <c r="D582" s="195"/>
      <c r="E582" s="196" t="s">
        <v>22</v>
      </c>
      <c r="F582" s="311" t="s">
        <v>326</v>
      </c>
      <c r="G582" s="312"/>
      <c r="H582" s="312"/>
      <c r="I582" s="312"/>
      <c r="J582" s="195"/>
      <c r="K582" s="197" t="s">
        <v>22</v>
      </c>
      <c r="L582" s="195"/>
      <c r="M582" s="195"/>
      <c r="N582" s="195"/>
      <c r="O582" s="195"/>
      <c r="P582" s="195"/>
      <c r="Q582" s="195"/>
      <c r="R582" s="198"/>
      <c r="T582" s="199"/>
      <c r="U582" s="195"/>
      <c r="V582" s="195"/>
      <c r="W582" s="195"/>
      <c r="X582" s="195"/>
      <c r="Y582" s="195"/>
      <c r="Z582" s="195"/>
      <c r="AA582" s="200"/>
      <c r="AT582" s="201" t="s">
        <v>199</v>
      </c>
      <c r="AU582" s="201" t="s">
        <v>140</v>
      </c>
      <c r="AV582" s="12" t="s">
        <v>88</v>
      </c>
      <c r="AW582" s="12" t="s">
        <v>37</v>
      </c>
      <c r="AX582" s="12" t="s">
        <v>80</v>
      </c>
      <c r="AY582" s="201" t="s">
        <v>176</v>
      </c>
    </row>
    <row r="583" spans="2:51" s="10" customFormat="1" ht="22.5" customHeight="1">
      <c r="B583" s="178"/>
      <c r="C583" s="179"/>
      <c r="D583" s="179"/>
      <c r="E583" s="180" t="s">
        <v>22</v>
      </c>
      <c r="F583" s="303" t="s">
        <v>896</v>
      </c>
      <c r="G583" s="304"/>
      <c r="H583" s="304"/>
      <c r="I583" s="304"/>
      <c r="J583" s="179"/>
      <c r="K583" s="181">
        <v>29.221</v>
      </c>
      <c r="L583" s="179"/>
      <c r="M583" s="179"/>
      <c r="N583" s="179"/>
      <c r="O583" s="179"/>
      <c r="P583" s="179"/>
      <c r="Q583" s="179"/>
      <c r="R583" s="182"/>
      <c r="T583" s="183"/>
      <c r="U583" s="179"/>
      <c r="V583" s="179"/>
      <c r="W583" s="179"/>
      <c r="X583" s="179"/>
      <c r="Y583" s="179"/>
      <c r="Z583" s="179"/>
      <c r="AA583" s="184"/>
      <c r="AT583" s="185" t="s">
        <v>199</v>
      </c>
      <c r="AU583" s="185" t="s">
        <v>140</v>
      </c>
      <c r="AV583" s="10" t="s">
        <v>140</v>
      </c>
      <c r="AW583" s="10" t="s">
        <v>37</v>
      </c>
      <c r="AX583" s="10" t="s">
        <v>80</v>
      </c>
      <c r="AY583" s="185" t="s">
        <v>176</v>
      </c>
    </row>
    <row r="584" spans="2:51" s="11" customFormat="1" ht="22.5" customHeight="1">
      <c r="B584" s="186"/>
      <c r="C584" s="187"/>
      <c r="D584" s="187"/>
      <c r="E584" s="188" t="s">
        <v>22</v>
      </c>
      <c r="F584" s="271" t="s">
        <v>200</v>
      </c>
      <c r="G584" s="272"/>
      <c r="H584" s="272"/>
      <c r="I584" s="272"/>
      <c r="J584" s="187"/>
      <c r="K584" s="189">
        <v>29.221</v>
      </c>
      <c r="L584" s="187"/>
      <c r="M584" s="187"/>
      <c r="N584" s="187"/>
      <c r="O584" s="187"/>
      <c r="P584" s="187"/>
      <c r="Q584" s="187"/>
      <c r="R584" s="190"/>
      <c r="T584" s="191"/>
      <c r="U584" s="187"/>
      <c r="V584" s="187"/>
      <c r="W584" s="187"/>
      <c r="X584" s="187"/>
      <c r="Y584" s="187"/>
      <c r="Z584" s="187"/>
      <c r="AA584" s="192"/>
      <c r="AT584" s="193" t="s">
        <v>199</v>
      </c>
      <c r="AU584" s="193" t="s">
        <v>140</v>
      </c>
      <c r="AV584" s="11" t="s">
        <v>181</v>
      </c>
      <c r="AW584" s="11" t="s">
        <v>37</v>
      </c>
      <c r="AX584" s="11" t="s">
        <v>88</v>
      </c>
      <c r="AY584" s="193" t="s">
        <v>176</v>
      </c>
    </row>
    <row r="585" spans="2:65" s="1" customFormat="1" ht="31.5" customHeight="1">
      <c r="B585" s="38"/>
      <c r="C585" s="171" t="s">
        <v>897</v>
      </c>
      <c r="D585" s="171" t="s">
        <v>177</v>
      </c>
      <c r="E585" s="172" t="s">
        <v>898</v>
      </c>
      <c r="F585" s="265" t="s">
        <v>899</v>
      </c>
      <c r="G585" s="265"/>
      <c r="H585" s="265"/>
      <c r="I585" s="265"/>
      <c r="J585" s="173" t="s">
        <v>269</v>
      </c>
      <c r="K585" s="174">
        <v>106.214</v>
      </c>
      <c r="L585" s="266">
        <v>0</v>
      </c>
      <c r="M585" s="267"/>
      <c r="N585" s="268">
        <f>ROUND(L585*K585,2)</f>
        <v>0</v>
      </c>
      <c r="O585" s="268"/>
      <c r="P585" s="268"/>
      <c r="Q585" s="268"/>
      <c r="R585" s="40"/>
      <c r="T585" s="175" t="s">
        <v>22</v>
      </c>
      <c r="U585" s="47" t="s">
        <v>45</v>
      </c>
      <c r="V585" s="39"/>
      <c r="W585" s="176">
        <f>V585*K585</f>
        <v>0</v>
      </c>
      <c r="X585" s="176">
        <v>0</v>
      </c>
      <c r="Y585" s="176">
        <f>X585*K585</f>
        <v>0</v>
      </c>
      <c r="Z585" s="176">
        <v>0.055</v>
      </c>
      <c r="AA585" s="177">
        <f>Z585*K585</f>
        <v>5.84177</v>
      </c>
      <c r="AR585" s="21" t="s">
        <v>181</v>
      </c>
      <c r="AT585" s="21" t="s">
        <v>177</v>
      </c>
      <c r="AU585" s="21" t="s">
        <v>140</v>
      </c>
      <c r="AY585" s="21" t="s">
        <v>176</v>
      </c>
      <c r="BE585" s="113">
        <f>IF(U585="základní",N585,0)</f>
        <v>0</v>
      </c>
      <c r="BF585" s="113">
        <f>IF(U585="snížená",N585,0)</f>
        <v>0</v>
      </c>
      <c r="BG585" s="113">
        <f>IF(U585="zákl. přenesená",N585,0)</f>
        <v>0</v>
      </c>
      <c r="BH585" s="113">
        <f>IF(U585="sníž. přenesená",N585,0)</f>
        <v>0</v>
      </c>
      <c r="BI585" s="113">
        <f>IF(U585="nulová",N585,0)</f>
        <v>0</v>
      </c>
      <c r="BJ585" s="21" t="s">
        <v>88</v>
      </c>
      <c r="BK585" s="113">
        <f>ROUND(L585*K585,2)</f>
        <v>0</v>
      </c>
      <c r="BL585" s="21" t="s">
        <v>181</v>
      </c>
      <c r="BM585" s="21" t="s">
        <v>900</v>
      </c>
    </row>
    <row r="586" spans="2:51" s="12" customFormat="1" ht="22.5" customHeight="1">
      <c r="B586" s="194"/>
      <c r="C586" s="195"/>
      <c r="D586" s="195"/>
      <c r="E586" s="196" t="s">
        <v>22</v>
      </c>
      <c r="F586" s="311" t="s">
        <v>407</v>
      </c>
      <c r="G586" s="312"/>
      <c r="H586" s="312"/>
      <c r="I586" s="312"/>
      <c r="J586" s="195"/>
      <c r="K586" s="197" t="s">
        <v>22</v>
      </c>
      <c r="L586" s="195"/>
      <c r="M586" s="195"/>
      <c r="N586" s="195"/>
      <c r="O586" s="195"/>
      <c r="P586" s="195"/>
      <c r="Q586" s="195"/>
      <c r="R586" s="198"/>
      <c r="T586" s="199"/>
      <c r="U586" s="195"/>
      <c r="V586" s="195"/>
      <c r="W586" s="195"/>
      <c r="X586" s="195"/>
      <c r="Y586" s="195"/>
      <c r="Z586" s="195"/>
      <c r="AA586" s="200"/>
      <c r="AT586" s="201" t="s">
        <v>199</v>
      </c>
      <c r="AU586" s="201" t="s">
        <v>140</v>
      </c>
      <c r="AV586" s="12" t="s">
        <v>88</v>
      </c>
      <c r="AW586" s="12" t="s">
        <v>37</v>
      </c>
      <c r="AX586" s="12" t="s">
        <v>80</v>
      </c>
      <c r="AY586" s="201" t="s">
        <v>176</v>
      </c>
    </row>
    <row r="587" spans="2:51" s="12" customFormat="1" ht="22.5" customHeight="1">
      <c r="B587" s="194"/>
      <c r="C587" s="195"/>
      <c r="D587" s="195"/>
      <c r="E587" s="196" t="s">
        <v>22</v>
      </c>
      <c r="F587" s="305" t="s">
        <v>901</v>
      </c>
      <c r="G587" s="306"/>
      <c r="H587" s="306"/>
      <c r="I587" s="306"/>
      <c r="J587" s="195"/>
      <c r="K587" s="197" t="s">
        <v>22</v>
      </c>
      <c r="L587" s="195"/>
      <c r="M587" s="195"/>
      <c r="N587" s="195"/>
      <c r="O587" s="195"/>
      <c r="P587" s="195"/>
      <c r="Q587" s="195"/>
      <c r="R587" s="198"/>
      <c r="T587" s="199"/>
      <c r="U587" s="195"/>
      <c r="V587" s="195"/>
      <c r="W587" s="195"/>
      <c r="X587" s="195"/>
      <c r="Y587" s="195"/>
      <c r="Z587" s="195"/>
      <c r="AA587" s="200"/>
      <c r="AT587" s="201" t="s">
        <v>199</v>
      </c>
      <c r="AU587" s="201" t="s">
        <v>140</v>
      </c>
      <c r="AV587" s="12" t="s">
        <v>88</v>
      </c>
      <c r="AW587" s="12" t="s">
        <v>37</v>
      </c>
      <c r="AX587" s="12" t="s">
        <v>80</v>
      </c>
      <c r="AY587" s="201" t="s">
        <v>176</v>
      </c>
    </row>
    <row r="588" spans="2:51" s="10" customFormat="1" ht="22.5" customHeight="1">
      <c r="B588" s="178"/>
      <c r="C588" s="179"/>
      <c r="D588" s="179"/>
      <c r="E588" s="180" t="s">
        <v>22</v>
      </c>
      <c r="F588" s="303" t="s">
        <v>902</v>
      </c>
      <c r="G588" s="304"/>
      <c r="H588" s="304"/>
      <c r="I588" s="304"/>
      <c r="J588" s="179"/>
      <c r="K588" s="181">
        <v>3.24</v>
      </c>
      <c r="L588" s="179"/>
      <c r="M588" s="179"/>
      <c r="N588" s="179"/>
      <c r="O588" s="179"/>
      <c r="P588" s="179"/>
      <c r="Q588" s="179"/>
      <c r="R588" s="182"/>
      <c r="T588" s="183"/>
      <c r="U588" s="179"/>
      <c r="V588" s="179"/>
      <c r="W588" s="179"/>
      <c r="X588" s="179"/>
      <c r="Y588" s="179"/>
      <c r="Z588" s="179"/>
      <c r="AA588" s="184"/>
      <c r="AT588" s="185" t="s">
        <v>199</v>
      </c>
      <c r="AU588" s="185" t="s">
        <v>140</v>
      </c>
      <c r="AV588" s="10" t="s">
        <v>140</v>
      </c>
      <c r="AW588" s="10" t="s">
        <v>37</v>
      </c>
      <c r="AX588" s="10" t="s">
        <v>80</v>
      </c>
      <c r="AY588" s="185" t="s">
        <v>176</v>
      </c>
    </row>
    <row r="589" spans="2:51" s="12" customFormat="1" ht="22.5" customHeight="1">
      <c r="B589" s="194"/>
      <c r="C589" s="195"/>
      <c r="D589" s="195"/>
      <c r="E589" s="196" t="s">
        <v>22</v>
      </c>
      <c r="F589" s="305" t="s">
        <v>408</v>
      </c>
      <c r="G589" s="306"/>
      <c r="H589" s="306"/>
      <c r="I589" s="306"/>
      <c r="J589" s="195"/>
      <c r="K589" s="197" t="s">
        <v>22</v>
      </c>
      <c r="L589" s="195"/>
      <c r="M589" s="195"/>
      <c r="N589" s="195"/>
      <c r="O589" s="195"/>
      <c r="P589" s="195"/>
      <c r="Q589" s="195"/>
      <c r="R589" s="198"/>
      <c r="T589" s="199"/>
      <c r="U589" s="195"/>
      <c r="V589" s="195"/>
      <c r="W589" s="195"/>
      <c r="X589" s="195"/>
      <c r="Y589" s="195"/>
      <c r="Z589" s="195"/>
      <c r="AA589" s="200"/>
      <c r="AT589" s="201" t="s">
        <v>199</v>
      </c>
      <c r="AU589" s="201" t="s">
        <v>140</v>
      </c>
      <c r="AV589" s="12" t="s">
        <v>88</v>
      </c>
      <c r="AW589" s="12" t="s">
        <v>37</v>
      </c>
      <c r="AX589" s="12" t="s">
        <v>80</v>
      </c>
      <c r="AY589" s="201" t="s">
        <v>176</v>
      </c>
    </row>
    <row r="590" spans="2:51" s="10" customFormat="1" ht="44.25" customHeight="1">
      <c r="B590" s="178"/>
      <c r="C590" s="179"/>
      <c r="D590" s="179"/>
      <c r="E590" s="180" t="s">
        <v>22</v>
      </c>
      <c r="F590" s="303" t="s">
        <v>538</v>
      </c>
      <c r="G590" s="304"/>
      <c r="H590" s="304"/>
      <c r="I590" s="304"/>
      <c r="J590" s="179"/>
      <c r="K590" s="181">
        <v>9.4</v>
      </c>
      <c r="L590" s="179"/>
      <c r="M590" s="179"/>
      <c r="N590" s="179"/>
      <c r="O590" s="179"/>
      <c r="P590" s="179"/>
      <c r="Q590" s="179"/>
      <c r="R590" s="182"/>
      <c r="T590" s="183"/>
      <c r="U590" s="179"/>
      <c r="V590" s="179"/>
      <c r="W590" s="179"/>
      <c r="X590" s="179"/>
      <c r="Y590" s="179"/>
      <c r="Z590" s="179"/>
      <c r="AA590" s="184"/>
      <c r="AT590" s="185" t="s">
        <v>199</v>
      </c>
      <c r="AU590" s="185" t="s">
        <v>140</v>
      </c>
      <c r="AV590" s="10" t="s">
        <v>140</v>
      </c>
      <c r="AW590" s="10" t="s">
        <v>37</v>
      </c>
      <c r="AX590" s="10" t="s">
        <v>80</v>
      </c>
      <c r="AY590" s="185" t="s">
        <v>176</v>
      </c>
    </row>
    <row r="591" spans="2:51" s="13" customFormat="1" ht="22.5" customHeight="1">
      <c r="B591" s="206"/>
      <c r="C591" s="207"/>
      <c r="D591" s="207"/>
      <c r="E591" s="208" t="s">
        <v>22</v>
      </c>
      <c r="F591" s="313" t="s">
        <v>848</v>
      </c>
      <c r="G591" s="314"/>
      <c r="H591" s="314"/>
      <c r="I591" s="314"/>
      <c r="J591" s="207"/>
      <c r="K591" s="209">
        <v>12.64</v>
      </c>
      <c r="L591" s="207"/>
      <c r="M591" s="207"/>
      <c r="N591" s="207"/>
      <c r="O591" s="207"/>
      <c r="P591" s="207"/>
      <c r="Q591" s="207"/>
      <c r="R591" s="210"/>
      <c r="T591" s="211"/>
      <c r="U591" s="207"/>
      <c r="V591" s="207"/>
      <c r="W591" s="207"/>
      <c r="X591" s="207"/>
      <c r="Y591" s="207"/>
      <c r="Z591" s="207"/>
      <c r="AA591" s="212"/>
      <c r="AT591" s="213" t="s">
        <v>199</v>
      </c>
      <c r="AU591" s="213" t="s">
        <v>140</v>
      </c>
      <c r="AV591" s="13" t="s">
        <v>186</v>
      </c>
      <c r="AW591" s="13" t="s">
        <v>37</v>
      </c>
      <c r="AX591" s="13" t="s">
        <v>80</v>
      </c>
      <c r="AY591" s="213" t="s">
        <v>176</v>
      </c>
    </row>
    <row r="592" spans="2:51" s="10" customFormat="1" ht="22.5" customHeight="1">
      <c r="B592" s="178"/>
      <c r="C592" s="179"/>
      <c r="D592" s="179"/>
      <c r="E592" s="180" t="s">
        <v>22</v>
      </c>
      <c r="F592" s="303" t="s">
        <v>903</v>
      </c>
      <c r="G592" s="304"/>
      <c r="H592" s="304"/>
      <c r="I592" s="304"/>
      <c r="J592" s="179"/>
      <c r="K592" s="181">
        <v>-49.165</v>
      </c>
      <c r="L592" s="179"/>
      <c r="M592" s="179"/>
      <c r="N592" s="179"/>
      <c r="O592" s="179"/>
      <c r="P592" s="179"/>
      <c r="Q592" s="179"/>
      <c r="R592" s="182"/>
      <c r="T592" s="183"/>
      <c r="U592" s="179"/>
      <c r="V592" s="179"/>
      <c r="W592" s="179"/>
      <c r="X592" s="179"/>
      <c r="Y592" s="179"/>
      <c r="Z592" s="179"/>
      <c r="AA592" s="184"/>
      <c r="AT592" s="185" t="s">
        <v>199</v>
      </c>
      <c r="AU592" s="185" t="s">
        <v>140</v>
      </c>
      <c r="AV592" s="10" t="s">
        <v>140</v>
      </c>
      <c r="AW592" s="10" t="s">
        <v>37</v>
      </c>
      <c r="AX592" s="10" t="s">
        <v>80</v>
      </c>
      <c r="AY592" s="185" t="s">
        <v>176</v>
      </c>
    </row>
    <row r="593" spans="2:51" s="12" customFormat="1" ht="22.5" customHeight="1">
      <c r="B593" s="194"/>
      <c r="C593" s="195"/>
      <c r="D593" s="195"/>
      <c r="E593" s="196" t="s">
        <v>22</v>
      </c>
      <c r="F593" s="305" t="s">
        <v>901</v>
      </c>
      <c r="G593" s="306"/>
      <c r="H593" s="306"/>
      <c r="I593" s="306"/>
      <c r="J593" s="195"/>
      <c r="K593" s="197" t="s">
        <v>22</v>
      </c>
      <c r="L593" s="195"/>
      <c r="M593" s="195"/>
      <c r="N593" s="195"/>
      <c r="O593" s="195"/>
      <c r="P593" s="195"/>
      <c r="Q593" s="195"/>
      <c r="R593" s="198"/>
      <c r="T593" s="199"/>
      <c r="U593" s="195"/>
      <c r="V593" s="195"/>
      <c r="W593" s="195"/>
      <c r="X593" s="195"/>
      <c r="Y593" s="195"/>
      <c r="Z593" s="195"/>
      <c r="AA593" s="200"/>
      <c r="AT593" s="201" t="s">
        <v>199</v>
      </c>
      <c r="AU593" s="201" t="s">
        <v>140</v>
      </c>
      <c r="AV593" s="12" t="s">
        <v>88</v>
      </c>
      <c r="AW593" s="12" t="s">
        <v>37</v>
      </c>
      <c r="AX593" s="12" t="s">
        <v>80</v>
      </c>
      <c r="AY593" s="201" t="s">
        <v>176</v>
      </c>
    </row>
    <row r="594" spans="2:51" s="10" customFormat="1" ht="31.5" customHeight="1">
      <c r="B594" s="178"/>
      <c r="C594" s="179"/>
      <c r="D594" s="179"/>
      <c r="E594" s="180" t="s">
        <v>22</v>
      </c>
      <c r="F594" s="303" t="s">
        <v>904</v>
      </c>
      <c r="G594" s="304"/>
      <c r="H594" s="304"/>
      <c r="I594" s="304"/>
      <c r="J594" s="179"/>
      <c r="K594" s="181">
        <v>17.612</v>
      </c>
      <c r="L594" s="179"/>
      <c r="M594" s="179"/>
      <c r="N594" s="179"/>
      <c r="O594" s="179"/>
      <c r="P594" s="179"/>
      <c r="Q594" s="179"/>
      <c r="R594" s="182"/>
      <c r="T594" s="183"/>
      <c r="U594" s="179"/>
      <c r="V594" s="179"/>
      <c r="W594" s="179"/>
      <c r="X594" s="179"/>
      <c r="Y594" s="179"/>
      <c r="Z594" s="179"/>
      <c r="AA594" s="184"/>
      <c r="AT594" s="185" t="s">
        <v>199</v>
      </c>
      <c r="AU594" s="185" t="s">
        <v>140</v>
      </c>
      <c r="AV594" s="10" t="s">
        <v>140</v>
      </c>
      <c r="AW594" s="10" t="s">
        <v>37</v>
      </c>
      <c r="AX594" s="10" t="s">
        <v>80</v>
      </c>
      <c r="AY594" s="185" t="s">
        <v>176</v>
      </c>
    </row>
    <row r="595" spans="2:51" s="12" customFormat="1" ht="22.5" customHeight="1">
      <c r="B595" s="194"/>
      <c r="C595" s="195"/>
      <c r="D595" s="195"/>
      <c r="E595" s="196" t="s">
        <v>22</v>
      </c>
      <c r="F595" s="305" t="s">
        <v>408</v>
      </c>
      <c r="G595" s="306"/>
      <c r="H595" s="306"/>
      <c r="I595" s="306"/>
      <c r="J595" s="195"/>
      <c r="K595" s="197" t="s">
        <v>22</v>
      </c>
      <c r="L595" s="195"/>
      <c r="M595" s="195"/>
      <c r="N595" s="195"/>
      <c r="O595" s="195"/>
      <c r="P595" s="195"/>
      <c r="Q595" s="195"/>
      <c r="R595" s="198"/>
      <c r="T595" s="199"/>
      <c r="U595" s="195"/>
      <c r="V595" s="195"/>
      <c r="W595" s="195"/>
      <c r="X595" s="195"/>
      <c r="Y595" s="195"/>
      <c r="Z595" s="195"/>
      <c r="AA595" s="200"/>
      <c r="AT595" s="201" t="s">
        <v>199</v>
      </c>
      <c r="AU595" s="201" t="s">
        <v>140</v>
      </c>
      <c r="AV595" s="12" t="s">
        <v>88</v>
      </c>
      <c r="AW595" s="12" t="s">
        <v>37</v>
      </c>
      <c r="AX595" s="12" t="s">
        <v>80</v>
      </c>
      <c r="AY595" s="201" t="s">
        <v>176</v>
      </c>
    </row>
    <row r="596" spans="2:51" s="10" customFormat="1" ht="22.5" customHeight="1">
      <c r="B596" s="178"/>
      <c r="C596" s="179"/>
      <c r="D596" s="179"/>
      <c r="E596" s="180" t="s">
        <v>22</v>
      </c>
      <c r="F596" s="303" t="s">
        <v>539</v>
      </c>
      <c r="G596" s="304"/>
      <c r="H596" s="304"/>
      <c r="I596" s="304"/>
      <c r="J596" s="179"/>
      <c r="K596" s="181">
        <v>9.15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199</v>
      </c>
      <c r="AU596" s="185" t="s">
        <v>140</v>
      </c>
      <c r="AV596" s="10" t="s">
        <v>140</v>
      </c>
      <c r="AW596" s="10" t="s">
        <v>37</v>
      </c>
      <c r="AX596" s="10" t="s">
        <v>80</v>
      </c>
      <c r="AY596" s="185" t="s">
        <v>176</v>
      </c>
    </row>
    <row r="597" spans="2:51" s="10" customFormat="1" ht="22.5" customHeight="1">
      <c r="B597" s="178"/>
      <c r="C597" s="179"/>
      <c r="D597" s="179"/>
      <c r="E597" s="180" t="s">
        <v>22</v>
      </c>
      <c r="F597" s="303" t="s">
        <v>540</v>
      </c>
      <c r="G597" s="304"/>
      <c r="H597" s="304"/>
      <c r="I597" s="304"/>
      <c r="J597" s="179"/>
      <c r="K597" s="181">
        <v>2.59</v>
      </c>
      <c r="L597" s="179"/>
      <c r="M597" s="179"/>
      <c r="N597" s="179"/>
      <c r="O597" s="179"/>
      <c r="P597" s="179"/>
      <c r="Q597" s="179"/>
      <c r="R597" s="182"/>
      <c r="T597" s="183"/>
      <c r="U597" s="179"/>
      <c r="V597" s="179"/>
      <c r="W597" s="179"/>
      <c r="X597" s="179"/>
      <c r="Y597" s="179"/>
      <c r="Z597" s="179"/>
      <c r="AA597" s="184"/>
      <c r="AT597" s="185" t="s">
        <v>199</v>
      </c>
      <c r="AU597" s="185" t="s">
        <v>140</v>
      </c>
      <c r="AV597" s="10" t="s">
        <v>140</v>
      </c>
      <c r="AW597" s="10" t="s">
        <v>37</v>
      </c>
      <c r="AX597" s="10" t="s">
        <v>80</v>
      </c>
      <c r="AY597" s="185" t="s">
        <v>176</v>
      </c>
    </row>
    <row r="598" spans="2:51" s="10" customFormat="1" ht="31.5" customHeight="1">
      <c r="B598" s="178"/>
      <c r="C598" s="179"/>
      <c r="D598" s="179"/>
      <c r="E598" s="180" t="s">
        <v>22</v>
      </c>
      <c r="F598" s="303" t="s">
        <v>541</v>
      </c>
      <c r="G598" s="304"/>
      <c r="H598" s="304"/>
      <c r="I598" s="304"/>
      <c r="J598" s="179"/>
      <c r="K598" s="181">
        <v>6.16</v>
      </c>
      <c r="L598" s="179"/>
      <c r="M598" s="179"/>
      <c r="N598" s="179"/>
      <c r="O598" s="179"/>
      <c r="P598" s="179"/>
      <c r="Q598" s="179"/>
      <c r="R598" s="182"/>
      <c r="T598" s="183"/>
      <c r="U598" s="179"/>
      <c r="V598" s="179"/>
      <c r="W598" s="179"/>
      <c r="X598" s="179"/>
      <c r="Y598" s="179"/>
      <c r="Z598" s="179"/>
      <c r="AA598" s="184"/>
      <c r="AT598" s="185" t="s">
        <v>199</v>
      </c>
      <c r="AU598" s="185" t="s">
        <v>140</v>
      </c>
      <c r="AV598" s="10" t="s">
        <v>140</v>
      </c>
      <c r="AW598" s="10" t="s">
        <v>37</v>
      </c>
      <c r="AX598" s="10" t="s">
        <v>80</v>
      </c>
      <c r="AY598" s="185" t="s">
        <v>176</v>
      </c>
    </row>
    <row r="599" spans="2:51" s="10" customFormat="1" ht="31.5" customHeight="1">
      <c r="B599" s="178"/>
      <c r="C599" s="179"/>
      <c r="D599" s="179"/>
      <c r="E599" s="180" t="s">
        <v>22</v>
      </c>
      <c r="F599" s="303" t="s">
        <v>542</v>
      </c>
      <c r="G599" s="304"/>
      <c r="H599" s="304"/>
      <c r="I599" s="304"/>
      <c r="J599" s="179"/>
      <c r="K599" s="181">
        <v>12.882</v>
      </c>
      <c r="L599" s="179"/>
      <c r="M599" s="179"/>
      <c r="N599" s="179"/>
      <c r="O599" s="179"/>
      <c r="P599" s="179"/>
      <c r="Q599" s="179"/>
      <c r="R599" s="182"/>
      <c r="T599" s="183"/>
      <c r="U599" s="179"/>
      <c r="V599" s="179"/>
      <c r="W599" s="179"/>
      <c r="X599" s="179"/>
      <c r="Y599" s="179"/>
      <c r="Z599" s="179"/>
      <c r="AA599" s="184"/>
      <c r="AT599" s="185" t="s">
        <v>199</v>
      </c>
      <c r="AU599" s="185" t="s">
        <v>140</v>
      </c>
      <c r="AV599" s="10" t="s">
        <v>140</v>
      </c>
      <c r="AW599" s="10" t="s">
        <v>37</v>
      </c>
      <c r="AX599" s="10" t="s">
        <v>80</v>
      </c>
      <c r="AY599" s="185" t="s">
        <v>176</v>
      </c>
    </row>
    <row r="600" spans="2:51" s="10" customFormat="1" ht="31.5" customHeight="1">
      <c r="B600" s="178"/>
      <c r="C600" s="179"/>
      <c r="D600" s="179"/>
      <c r="E600" s="180" t="s">
        <v>22</v>
      </c>
      <c r="F600" s="303" t="s">
        <v>543</v>
      </c>
      <c r="G600" s="304"/>
      <c r="H600" s="304"/>
      <c r="I600" s="304"/>
      <c r="J600" s="179"/>
      <c r="K600" s="181">
        <v>10.013</v>
      </c>
      <c r="L600" s="179"/>
      <c r="M600" s="179"/>
      <c r="N600" s="179"/>
      <c r="O600" s="179"/>
      <c r="P600" s="179"/>
      <c r="Q600" s="179"/>
      <c r="R600" s="182"/>
      <c r="T600" s="183"/>
      <c r="U600" s="179"/>
      <c r="V600" s="179"/>
      <c r="W600" s="179"/>
      <c r="X600" s="179"/>
      <c r="Y600" s="179"/>
      <c r="Z600" s="179"/>
      <c r="AA600" s="184"/>
      <c r="AT600" s="185" t="s">
        <v>199</v>
      </c>
      <c r="AU600" s="185" t="s">
        <v>140</v>
      </c>
      <c r="AV600" s="10" t="s">
        <v>140</v>
      </c>
      <c r="AW600" s="10" t="s">
        <v>37</v>
      </c>
      <c r="AX600" s="10" t="s">
        <v>80</v>
      </c>
      <c r="AY600" s="185" t="s">
        <v>176</v>
      </c>
    </row>
    <row r="601" spans="2:51" s="10" customFormat="1" ht="22.5" customHeight="1">
      <c r="B601" s="178"/>
      <c r="C601" s="179"/>
      <c r="D601" s="179"/>
      <c r="E601" s="180" t="s">
        <v>22</v>
      </c>
      <c r="F601" s="303" t="s">
        <v>544</v>
      </c>
      <c r="G601" s="304"/>
      <c r="H601" s="304"/>
      <c r="I601" s="304"/>
      <c r="J601" s="179"/>
      <c r="K601" s="181">
        <v>2.264</v>
      </c>
      <c r="L601" s="179"/>
      <c r="M601" s="179"/>
      <c r="N601" s="179"/>
      <c r="O601" s="179"/>
      <c r="P601" s="179"/>
      <c r="Q601" s="179"/>
      <c r="R601" s="182"/>
      <c r="T601" s="183"/>
      <c r="U601" s="179"/>
      <c r="V601" s="179"/>
      <c r="W601" s="179"/>
      <c r="X601" s="179"/>
      <c r="Y601" s="179"/>
      <c r="Z601" s="179"/>
      <c r="AA601" s="184"/>
      <c r="AT601" s="185" t="s">
        <v>199</v>
      </c>
      <c r="AU601" s="185" t="s">
        <v>140</v>
      </c>
      <c r="AV601" s="10" t="s">
        <v>140</v>
      </c>
      <c r="AW601" s="10" t="s">
        <v>37</v>
      </c>
      <c r="AX601" s="10" t="s">
        <v>80</v>
      </c>
      <c r="AY601" s="185" t="s">
        <v>176</v>
      </c>
    </row>
    <row r="602" spans="2:51" s="13" customFormat="1" ht="22.5" customHeight="1">
      <c r="B602" s="206"/>
      <c r="C602" s="207"/>
      <c r="D602" s="207"/>
      <c r="E602" s="208" t="s">
        <v>22</v>
      </c>
      <c r="F602" s="313" t="s">
        <v>848</v>
      </c>
      <c r="G602" s="314"/>
      <c r="H602" s="314"/>
      <c r="I602" s="314"/>
      <c r="J602" s="207"/>
      <c r="K602" s="209">
        <v>11.506</v>
      </c>
      <c r="L602" s="207"/>
      <c r="M602" s="207"/>
      <c r="N602" s="207"/>
      <c r="O602" s="207"/>
      <c r="P602" s="207"/>
      <c r="Q602" s="207"/>
      <c r="R602" s="210"/>
      <c r="T602" s="211"/>
      <c r="U602" s="207"/>
      <c r="V602" s="207"/>
      <c r="W602" s="207"/>
      <c r="X602" s="207"/>
      <c r="Y602" s="207"/>
      <c r="Z602" s="207"/>
      <c r="AA602" s="212"/>
      <c r="AT602" s="213" t="s">
        <v>199</v>
      </c>
      <c r="AU602" s="213" t="s">
        <v>140</v>
      </c>
      <c r="AV602" s="13" t="s">
        <v>186</v>
      </c>
      <c r="AW602" s="13" t="s">
        <v>37</v>
      </c>
      <c r="AX602" s="13" t="s">
        <v>80</v>
      </c>
      <c r="AY602" s="213" t="s">
        <v>176</v>
      </c>
    </row>
    <row r="603" spans="2:51" s="12" customFormat="1" ht="22.5" customHeight="1">
      <c r="B603" s="194"/>
      <c r="C603" s="195"/>
      <c r="D603" s="195"/>
      <c r="E603" s="196" t="s">
        <v>22</v>
      </c>
      <c r="F603" s="305" t="s">
        <v>417</v>
      </c>
      <c r="G603" s="306"/>
      <c r="H603" s="306"/>
      <c r="I603" s="306"/>
      <c r="J603" s="195"/>
      <c r="K603" s="197" t="s">
        <v>22</v>
      </c>
      <c r="L603" s="195"/>
      <c r="M603" s="195"/>
      <c r="N603" s="195"/>
      <c r="O603" s="195"/>
      <c r="P603" s="195"/>
      <c r="Q603" s="195"/>
      <c r="R603" s="198"/>
      <c r="T603" s="199"/>
      <c r="U603" s="195"/>
      <c r="V603" s="195"/>
      <c r="W603" s="195"/>
      <c r="X603" s="195"/>
      <c r="Y603" s="195"/>
      <c r="Z603" s="195"/>
      <c r="AA603" s="200"/>
      <c r="AT603" s="201" t="s">
        <v>199</v>
      </c>
      <c r="AU603" s="201" t="s">
        <v>140</v>
      </c>
      <c r="AV603" s="12" t="s">
        <v>88</v>
      </c>
      <c r="AW603" s="12" t="s">
        <v>37</v>
      </c>
      <c r="AX603" s="12" t="s">
        <v>80</v>
      </c>
      <c r="AY603" s="201" t="s">
        <v>176</v>
      </c>
    </row>
    <row r="604" spans="2:51" s="12" customFormat="1" ht="22.5" customHeight="1">
      <c r="B604" s="194"/>
      <c r="C604" s="195"/>
      <c r="D604" s="195"/>
      <c r="E604" s="196" t="s">
        <v>22</v>
      </c>
      <c r="F604" s="305" t="s">
        <v>901</v>
      </c>
      <c r="G604" s="306"/>
      <c r="H604" s="306"/>
      <c r="I604" s="306"/>
      <c r="J604" s="195"/>
      <c r="K604" s="197" t="s">
        <v>22</v>
      </c>
      <c r="L604" s="195"/>
      <c r="M604" s="195"/>
      <c r="N604" s="195"/>
      <c r="O604" s="195"/>
      <c r="P604" s="195"/>
      <c r="Q604" s="195"/>
      <c r="R604" s="198"/>
      <c r="T604" s="199"/>
      <c r="U604" s="195"/>
      <c r="V604" s="195"/>
      <c r="W604" s="195"/>
      <c r="X604" s="195"/>
      <c r="Y604" s="195"/>
      <c r="Z604" s="195"/>
      <c r="AA604" s="200"/>
      <c r="AT604" s="201" t="s">
        <v>199</v>
      </c>
      <c r="AU604" s="201" t="s">
        <v>140</v>
      </c>
      <c r="AV604" s="12" t="s">
        <v>88</v>
      </c>
      <c r="AW604" s="12" t="s">
        <v>37</v>
      </c>
      <c r="AX604" s="12" t="s">
        <v>80</v>
      </c>
      <c r="AY604" s="201" t="s">
        <v>176</v>
      </c>
    </row>
    <row r="605" spans="2:51" s="10" customFormat="1" ht="22.5" customHeight="1">
      <c r="B605" s="178"/>
      <c r="C605" s="179"/>
      <c r="D605" s="179"/>
      <c r="E605" s="180" t="s">
        <v>22</v>
      </c>
      <c r="F605" s="303" t="s">
        <v>905</v>
      </c>
      <c r="G605" s="304"/>
      <c r="H605" s="304"/>
      <c r="I605" s="304"/>
      <c r="J605" s="179"/>
      <c r="K605" s="181">
        <v>1.045</v>
      </c>
      <c r="L605" s="179"/>
      <c r="M605" s="179"/>
      <c r="N605" s="179"/>
      <c r="O605" s="179"/>
      <c r="P605" s="179"/>
      <c r="Q605" s="179"/>
      <c r="R605" s="182"/>
      <c r="T605" s="183"/>
      <c r="U605" s="179"/>
      <c r="V605" s="179"/>
      <c r="W605" s="179"/>
      <c r="X605" s="179"/>
      <c r="Y605" s="179"/>
      <c r="Z605" s="179"/>
      <c r="AA605" s="184"/>
      <c r="AT605" s="185" t="s">
        <v>199</v>
      </c>
      <c r="AU605" s="185" t="s">
        <v>140</v>
      </c>
      <c r="AV605" s="10" t="s">
        <v>140</v>
      </c>
      <c r="AW605" s="10" t="s">
        <v>37</v>
      </c>
      <c r="AX605" s="10" t="s">
        <v>80</v>
      </c>
      <c r="AY605" s="185" t="s">
        <v>176</v>
      </c>
    </row>
    <row r="606" spans="2:51" s="12" customFormat="1" ht="22.5" customHeight="1">
      <c r="B606" s="194"/>
      <c r="C606" s="195"/>
      <c r="D606" s="195"/>
      <c r="E606" s="196" t="s">
        <v>22</v>
      </c>
      <c r="F606" s="305" t="s">
        <v>408</v>
      </c>
      <c r="G606" s="306"/>
      <c r="H606" s="306"/>
      <c r="I606" s="306"/>
      <c r="J606" s="195"/>
      <c r="K606" s="197" t="s">
        <v>22</v>
      </c>
      <c r="L606" s="195"/>
      <c r="M606" s="195"/>
      <c r="N606" s="195"/>
      <c r="O606" s="195"/>
      <c r="P606" s="195"/>
      <c r="Q606" s="195"/>
      <c r="R606" s="198"/>
      <c r="T606" s="199"/>
      <c r="U606" s="195"/>
      <c r="V606" s="195"/>
      <c r="W606" s="195"/>
      <c r="X606" s="195"/>
      <c r="Y606" s="195"/>
      <c r="Z606" s="195"/>
      <c r="AA606" s="200"/>
      <c r="AT606" s="201" t="s">
        <v>199</v>
      </c>
      <c r="AU606" s="201" t="s">
        <v>140</v>
      </c>
      <c r="AV606" s="12" t="s">
        <v>88</v>
      </c>
      <c r="AW606" s="12" t="s">
        <v>37</v>
      </c>
      <c r="AX606" s="12" t="s">
        <v>80</v>
      </c>
      <c r="AY606" s="201" t="s">
        <v>176</v>
      </c>
    </row>
    <row r="607" spans="2:51" s="10" customFormat="1" ht="22.5" customHeight="1">
      <c r="B607" s="178"/>
      <c r="C607" s="179"/>
      <c r="D607" s="179"/>
      <c r="E607" s="180" t="s">
        <v>22</v>
      </c>
      <c r="F607" s="303" t="s">
        <v>545</v>
      </c>
      <c r="G607" s="304"/>
      <c r="H607" s="304"/>
      <c r="I607" s="304"/>
      <c r="J607" s="179"/>
      <c r="K607" s="181">
        <v>8.928</v>
      </c>
      <c r="L607" s="179"/>
      <c r="M607" s="179"/>
      <c r="N607" s="179"/>
      <c r="O607" s="179"/>
      <c r="P607" s="179"/>
      <c r="Q607" s="179"/>
      <c r="R607" s="182"/>
      <c r="T607" s="183"/>
      <c r="U607" s="179"/>
      <c r="V607" s="179"/>
      <c r="W607" s="179"/>
      <c r="X607" s="179"/>
      <c r="Y607" s="179"/>
      <c r="Z607" s="179"/>
      <c r="AA607" s="184"/>
      <c r="AT607" s="185" t="s">
        <v>199</v>
      </c>
      <c r="AU607" s="185" t="s">
        <v>140</v>
      </c>
      <c r="AV607" s="10" t="s">
        <v>140</v>
      </c>
      <c r="AW607" s="10" t="s">
        <v>37</v>
      </c>
      <c r="AX607" s="10" t="s">
        <v>80</v>
      </c>
      <c r="AY607" s="185" t="s">
        <v>176</v>
      </c>
    </row>
    <row r="608" spans="2:51" s="10" customFormat="1" ht="22.5" customHeight="1">
      <c r="B608" s="178"/>
      <c r="C608" s="179"/>
      <c r="D608" s="179"/>
      <c r="E608" s="180" t="s">
        <v>22</v>
      </c>
      <c r="F608" s="303" t="s">
        <v>546</v>
      </c>
      <c r="G608" s="304"/>
      <c r="H608" s="304"/>
      <c r="I608" s="304"/>
      <c r="J608" s="179"/>
      <c r="K608" s="181">
        <v>14.556</v>
      </c>
      <c r="L608" s="179"/>
      <c r="M608" s="179"/>
      <c r="N608" s="179"/>
      <c r="O608" s="179"/>
      <c r="P608" s="179"/>
      <c r="Q608" s="179"/>
      <c r="R608" s="182"/>
      <c r="T608" s="183"/>
      <c r="U608" s="179"/>
      <c r="V608" s="179"/>
      <c r="W608" s="179"/>
      <c r="X608" s="179"/>
      <c r="Y608" s="179"/>
      <c r="Z608" s="179"/>
      <c r="AA608" s="184"/>
      <c r="AT608" s="185" t="s">
        <v>199</v>
      </c>
      <c r="AU608" s="185" t="s">
        <v>140</v>
      </c>
      <c r="AV608" s="10" t="s">
        <v>140</v>
      </c>
      <c r="AW608" s="10" t="s">
        <v>37</v>
      </c>
      <c r="AX608" s="10" t="s">
        <v>80</v>
      </c>
      <c r="AY608" s="185" t="s">
        <v>176</v>
      </c>
    </row>
    <row r="609" spans="2:51" s="13" customFormat="1" ht="22.5" customHeight="1">
      <c r="B609" s="206"/>
      <c r="C609" s="207"/>
      <c r="D609" s="207"/>
      <c r="E609" s="208" t="s">
        <v>22</v>
      </c>
      <c r="F609" s="313" t="s">
        <v>848</v>
      </c>
      <c r="G609" s="314"/>
      <c r="H609" s="314"/>
      <c r="I609" s="314"/>
      <c r="J609" s="207"/>
      <c r="K609" s="209">
        <v>24.529</v>
      </c>
      <c r="L609" s="207"/>
      <c r="M609" s="207"/>
      <c r="N609" s="207"/>
      <c r="O609" s="207"/>
      <c r="P609" s="207"/>
      <c r="Q609" s="207"/>
      <c r="R609" s="210"/>
      <c r="T609" s="211"/>
      <c r="U609" s="207"/>
      <c r="V609" s="207"/>
      <c r="W609" s="207"/>
      <c r="X609" s="207"/>
      <c r="Y609" s="207"/>
      <c r="Z609" s="207"/>
      <c r="AA609" s="212"/>
      <c r="AT609" s="213" t="s">
        <v>199</v>
      </c>
      <c r="AU609" s="213" t="s">
        <v>140</v>
      </c>
      <c r="AV609" s="13" t="s">
        <v>186</v>
      </c>
      <c r="AW609" s="13" t="s">
        <v>37</v>
      </c>
      <c r="AX609" s="13" t="s">
        <v>80</v>
      </c>
      <c r="AY609" s="213" t="s">
        <v>176</v>
      </c>
    </row>
    <row r="610" spans="2:51" s="10" customFormat="1" ht="22.5" customHeight="1">
      <c r="B610" s="178"/>
      <c r="C610" s="179"/>
      <c r="D610" s="179"/>
      <c r="E610" s="180" t="s">
        <v>22</v>
      </c>
      <c r="F610" s="303" t="s">
        <v>906</v>
      </c>
      <c r="G610" s="304"/>
      <c r="H610" s="304"/>
      <c r="I610" s="304"/>
      <c r="J610" s="179"/>
      <c r="K610" s="181">
        <v>-9.32</v>
      </c>
      <c r="L610" s="179"/>
      <c r="M610" s="179"/>
      <c r="N610" s="179"/>
      <c r="O610" s="179"/>
      <c r="P610" s="179"/>
      <c r="Q610" s="179"/>
      <c r="R610" s="182"/>
      <c r="T610" s="183"/>
      <c r="U610" s="179"/>
      <c r="V610" s="179"/>
      <c r="W610" s="179"/>
      <c r="X610" s="179"/>
      <c r="Y610" s="179"/>
      <c r="Z610" s="179"/>
      <c r="AA610" s="184"/>
      <c r="AT610" s="185" t="s">
        <v>199</v>
      </c>
      <c r="AU610" s="185" t="s">
        <v>140</v>
      </c>
      <c r="AV610" s="10" t="s">
        <v>140</v>
      </c>
      <c r="AW610" s="10" t="s">
        <v>37</v>
      </c>
      <c r="AX610" s="10" t="s">
        <v>80</v>
      </c>
      <c r="AY610" s="185" t="s">
        <v>176</v>
      </c>
    </row>
    <row r="611" spans="2:51" s="12" customFormat="1" ht="22.5" customHeight="1">
      <c r="B611" s="194"/>
      <c r="C611" s="195"/>
      <c r="D611" s="195"/>
      <c r="E611" s="196" t="s">
        <v>22</v>
      </c>
      <c r="F611" s="305" t="s">
        <v>901</v>
      </c>
      <c r="G611" s="306"/>
      <c r="H611" s="306"/>
      <c r="I611" s="306"/>
      <c r="J611" s="195"/>
      <c r="K611" s="197" t="s">
        <v>22</v>
      </c>
      <c r="L611" s="195"/>
      <c r="M611" s="195"/>
      <c r="N611" s="195"/>
      <c r="O611" s="195"/>
      <c r="P611" s="195"/>
      <c r="Q611" s="195"/>
      <c r="R611" s="198"/>
      <c r="T611" s="199"/>
      <c r="U611" s="195"/>
      <c r="V611" s="195"/>
      <c r="W611" s="195"/>
      <c r="X611" s="195"/>
      <c r="Y611" s="195"/>
      <c r="Z611" s="195"/>
      <c r="AA611" s="200"/>
      <c r="AT611" s="201" t="s">
        <v>199</v>
      </c>
      <c r="AU611" s="201" t="s">
        <v>140</v>
      </c>
      <c r="AV611" s="12" t="s">
        <v>88</v>
      </c>
      <c r="AW611" s="12" t="s">
        <v>37</v>
      </c>
      <c r="AX611" s="12" t="s">
        <v>80</v>
      </c>
      <c r="AY611" s="201" t="s">
        <v>176</v>
      </c>
    </row>
    <row r="612" spans="2:51" s="10" customFormat="1" ht="22.5" customHeight="1">
      <c r="B612" s="178"/>
      <c r="C612" s="179"/>
      <c r="D612" s="179"/>
      <c r="E612" s="180" t="s">
        <v>22</v>
      </c>
      <c r="F612" s="303" t="s">
        <v>907</v>
      </c>
      <c r="G612" s="304"/>
      <c r="H612" s="304"/>
      <c r="I612" s="304"/>
      <c r="J612" s="179"/>
      <c r="K612" s="181">
        <v>11.594</v>
      </c>
      <c r="L612" s="179"/>
      <c r="M612" s="179"/>
      <c r="N612" s="179"/>
      <c r="O612" s="179"/>
      <c r="P612" s="179"/>
      <c r="Q612" s="179"/>
      <c r="R612" s="182"/>
      <c r="T612" s="183"/>
      <c r="U612" s="179"/>
      <c r="V612" s="179"/>
      <c r="W612" s="179"/>
      <c r="X612" s="179"/>
      <c r="Y612" s="179"/>
      <c r="Z612" s="179"/>
      <c r="AA612" s="184"/>
      <c r="AT612" s="185" t="s">
        <v>199</v>
      </c>
      <c r="AU612" s="185" t="s">
        <v>140</v>
      </c>
      <c r="AV612" s="10" t="s">
        <v>140</v>
      </c>
      <c r="AW612" s="10" t="s">
        <v>37</v>
      </c>
      <c r="AX612" s="10" t="s">
        <v>80</v>
      </c>
      <c r="AY612" s="185" t="s">
        <v>176</v>
      </c>
    </row>
    <row r="613" spans="2:51" s="12" customFormat="1" ht="22.5" customHeight="1">
      <c r="B613" s="194"/>
      <c r="C613" s="195"/>
      <c r="D613" s="195"/>
      <c r="E613" s="196" t="s">
        <v>22</v>
      </c>
      <c r="F613" s="305" t="s">
        <v>408</v>
      </c>
      <c r="G613" s="306"/>
      <c r="H613" s="306"/>
      <c r="I613" s="306"/>
      <c r="J613" s="195"/>
      <c r="K613" s="197" t="s">
        <v>22</v>
      </c>
      <c r="L613" s="195"/>
      <c r="M613" s="195"/>
      <c r="N613" s="195"/>
      <c r="O613" s="195"/>
      <c r="P613" s="195"/>
      <c r="Q613" s="195"/>
      <c r="R613" s="198"/>
      <c r="T613" s="199"/>
      <c r="U613" s="195"/>
      <c r="V613" s="195"/>
      <c r="W613" s="195"/>
      <c r="X613" s="195"/>
      <c r="Y613" s="195"/>
      <c r="Z613" s="195"/>
      <c r="AA613" s="200"/>
      <c r="AT613" s="201" t="s">
        <v>199</v>
      </c>
      <c r="AU613" s="201" t="s">
        <v>140</v>
      </c>
      <c r="AV613" s="12" t="s">
        <v>88</v>
      </c>
      <c r="AW613" s="12" t="s">
        <v>37</v>
      </c>
      <c r="AX613" s="12" t="s">
        <v>80</v>
      </c>
      <c r="AY613" s="201" t="s">
        <v>176</v>
      </c>
    </row>
    <row r="614" spans="2:51" s="10" customFormat="1" ht="22.5" customHeight="1">
      <c r="B614" s="178"/>
      <c r="C614" s="179"/>
      <c r="D614" s="179"/>
      <c r="E614" s="180" t="s">
        <v>22</v>
      </c>
      <c r="F614" s="303" t="s">
        <v>547</v>
      </c>
      <c r="G614" s="304"/>
      <c r="H614" s="304"/>
      <c r="I614" s="304"/>
      <c r="J614" s="179"/>
      <c r="K614" s="181">
        <v>8.635</v>
      </c>
      <c r="L614" s="179"/>
      <c r="M614" s="179"/>
      <c r="N614" s="179"/>
      <c r="O614" s="179"/>
      <c r="P614" s="179"/>
      <c r="Q614" s="179"/>
      <c r="R614" s="182"/>
      <c r="T614" s="183"/>
      <c r="U614" s="179"/>
      <c r="V614" s="179"/>
      <c r="W614" s="179"/>
      <c r="X614" s="179"/>
      <c r="Y614" s="179"/>
      <c r="Z614" s="179"/>
      <c r="AA614" s="184"/>
      <c r="AT614" s="185" t="s">
        <v>199</v>
      </c>
      <c r="AU614" s="185" t="s">
        <v>140</v>
      </c>
      <c r="AV614" s="10" t="s">
        <v>140</v>
      </c>
      <c r="AW614" s="10" t="s">
        <v>37</v>
      </c>
      <c r="AX614" s="10" t="s">
        <v>80</v>
      </c>
      <c r="AY614" s="185" t="s">
        <v>176</v>
      </c>
    </row>
    <row r="615" spans="2:51" s="10" customFormat="1" ht="22.5" customHeight="1">
      <c r="B615" s="178"/>
      <c r="C615" s="179"/>
      <c r="D615" s="179"/>
      <c r="E615" s="180" t="s">
        <v>22</v>
      </c>
      <c r="F615" s="303" t="s">
        <v>548</v>
      </c>
      <c r="G615" s="304"/>
      <c r="H615" s="304"/>
      <c r="I615" s="304"/>
      <c r="J615" s="179"/>
      <c r="K615" s="181">
        <v>10.623</v>
      </c>
      <c r="L615" s="179"/>
      <c r="M615" s="179"/>
      <c r="N615" s="179"/>
      <c r="O615" s="179"/>
      <c r="P615" s="179"/>
      <c r="Q615" s="179"/>
      <c r="R615" s="182"/>
      <c r="T615" s="183"/>
      <c r="U615" s="179"/>
      <c r="V615" s="179"/>
      <c r="W615" s="179"/>
      <c r="X615" s="179"/>
      <c r="Y615" s="179"/>
      <c r="Z615" s="179"/>
      <c r="AA615" s="184"/>
      <c r="AT615" s="185" t="s">
        <v>199</v>
      </c>
      <c r="AU615" s="185" t="s">
        <v>140</v>
      </c>
      <c r="AV615" s="10" t="s">
        <v>140</v>
      </c>
      <c r="AW615" s="10" t="s">
        <v>37</v>
      </c>
      <c r="AX615" s="10" t="s">
        <v>80</v>
      </c>
      <c r="AY615" s="185" t="s">
        <v>176</v>
      </c>
    </row>
    <row r="616" spans="2:51" s="10" customFormat="1" ht="22.5" customHeight="1">
      <c r="B616" s="178"/>
      <c r="C616" s="179"/>
      <c r="D616" s="179"/>
      <c r="E616" s="180" t="s">
        <v>22</v>
      </c>
      <c r="F616" s="303" t="s">
        <v>549</v>
      </c>
      <c r="G616" s="304"/>
      <c r="H616" s="304"/>
      <c r="I616" s="304"/>
      <c r="J616" s="179"/>
      <c r="K616" s="181">
        <v>26.954</v>
      </c>
      <c r="L616" s="179"/>
      <c r="M616" s="179"/>
      <c r="N616" s="179"/>
      <c r="O616" s="179"/>
      <c r="P616" s="179"/>
      <c r="Q616" s="179"/>
      <c r="R616" s="182"/>
      <c r="T616" s="183"/>
      <c r="U616" s="179"/>
      <c r="V616" s="179"/>
      <c r="W616" s="179"/>
      <c r="X616" s="179"/>
      <c r="Y616" s="179"/>
      <c r="Z616" s="179"/>
      <c r="AA616" s="184"/>
      <c r="AT616" s="185" t="s">
        <v>199</v>
      </c>
      <c r="AU616" s="185" t="s">
        <v>140</v>
      </c>
      <c r="AV616" s="10" t="s">
        <v>140</v>
      </c>
      <c r="AW616" s="10" t="s">
        <v>37</v>
      </c>
      <c r="AX616" s="10" t="s">
        <v>80</v>
      </c>
      <c r="AY616" s="185" t="s">
        <v>176</v>
      </c>
    </row>
    <row r="617" spans="2:51" s="10" customFormat="1" ht="22.5" customHeight="1">
      <c r="B617" s="178"/>
      <c r="C617" s="179"/>
      <c r="D617" s="179"/>
      <c r="E617" s="180" t="s">
        <v>22</v>
      </c>
      <c r="F617" s="303" t="s">
        <v>550</v>
      </c>
      <c r="G617" s="304"/>
      <c r="H617" s="304"/>
      <c r="I617" s="304"/>
      <c r="J617" s="179"/>
      <c r="K617" s="181">
        <v>9.053</v>
      </c>
      <c r="L617" s="179"/>
      <c r="M617" s="179"/>
      <c r="N617" s="179"/>
      <c r="O617" s="179"/>
      <c r="P617" s="179"/>
      <c r="Q617" s="179"/>
      <c r="R617" s="182"/>
      <c r="T617" s="183"/>
      <c r="U617" s="179"/>
      <c r="V617" s="179"/>
      <c r="W617" s="179"/>
      <c r="X617" s="179"/>
      <c r="Y617" s="179"/>
      <c r="Z617" s="179"/>
      <c r="AA617" s="184"/>
      <c r="AT617" s="185" t="s">
        <v>199</v>
      </c>
      <c r="AU617" s="185" t="s">
        <v>140</v>
      </c>
      <c r="AV617" s="10" t="s">
        <v>140</v>
      </c>
      <c r="AW617" s="10" t="s">
        <v>37</v>
      </c>
      <c r="AX617" s="10" t="s">
        <v>80</v>
      </c>
      <c r="AY617" s="185" t="s">
        <v>176</v>
      </c>
    </row>
    <row r="618" spans="2:51" s="13" customFormat="1" ht="22.5" customHeight="1">
      <c r="B618" s="206"/>
      <c r="C618" s="207"/>
      <c r="D618" s="207"/>
      <c r="E618" s="208" t="s">
        <v>22</v>
      </c>
      <c r="F618" s="313" t="s">
        <v>848</v>
      </c>
      <c r="G618" s="314"/>
      <c r="H618" s="314"/>
      <c r="I618" s="314"/>
      <c r="J618" s="207"/>
      <c r="K618" s="209">
        <v>57.539</v>
      </c>
      <c r="L618" s="207"/>
      <c r="M618" s="207"/>
      <c r="N618" s="207"/>
      <c r="O618" s="207"/>
      <c r="P618" s="207"/>
      <c r="Q618" s="207"/>
      <c r="R618" s="210"/>
      <c r="T618" s="211"/>
      <c r="U618" s="207"/>
      <c r="V618" s="207"/>
      <c r="W618" s="207"/>
      <c r="X618" s="207"/>
      <c r="Y618" s="207"/>
      <c r="Z618" s="207"/>
      <c r="AA618" s="212"/>
      <c r="AT618" s="213" t="s">
        <v>199</v>
      </c>
      <c r="AU618" s="213" t="s">
        <v>140</v>
      </c>
      <c r="AV618" s="13" t="s">
        <v>186</v>
      </c>
      <c r="AW618" s="13" t="s">
        <v>37</v>
      </c>
      <c r="AX618" s="13" t="s">
        <v>80</v>
      </c>
      <c r="AY618" s="213" t="s">
        <v>176</v>
      </c>
    </row>
    <row r="619" spans="2:51" s="11" customFormat="1" ht="22.5" customHeight="1">
      <c r="B619" s="186"/>
      <c r="C619" s="187"/>
      <c r="D619" s="187"/>
      <c r="E619" s="188" t="s">
        <v>22</v>
      </c>
      <c r="F619" s="271" t="s">
        <v>200</v>
      </c>
      <c r="G619" s="272"/>
      <c r="H619" s="272"/>
      <c r="I619" s="272"/>
      <c r="J619" s="187"/>
      <c r="K619" s="189">
        <v>106.214</v>
      </c>
      <c r="L619" s="187"/>
      <c r="M619" s="187"/>
      <c r="N619" s="187"/>
      <c r="O619" s="187"/>
      <c r="P619" s="187"/>
      <c r="Q619" s="187"/>
      <c r="R619" s="190"/>
      <c r="T619" s="191"/>
      <c r="U619" s="187"/>
      <c r="V619" s="187"/>
      <c r="W619" s="187"/>
      <c r="X619" s="187"/>
      <c r="Y619" s="187"/>
      <c r="Z619" s="187"/>
      <c r="AA619" s="192"/>
      <c r="AT619" s="193" t="s">
        <v>199</v>
      </c>
      <c r="AU619" s="193" t="s">
        <v>140</v>
      </c>
      <c r="AV619" s="11" t="s">
        <v>181</v>
      </c>
      <c r="AW619" s="11" t="s">
        <v>37</v>
      </c>
      <c r="AX619" s="11" t="s">
        <v>88</v>
      </c>
      <c r="AY619" s="193" t="s">
        <v>176</v>
      </c>
    </row>
    <row r="620" spans="2:65" s="1" customFormat="1" ht="31.5" customHeight="1">
      <c r="B620" s="38"/>
      <c r="C620" s="171" t="s">
        <v>908</v>
      </c>
      <c r="D620" s="171" t="s">
        <v>177</v>
      </c>
      <c r="E620" s="172" t="s">
        <v>909</v>
      </c>
      <c r="F620" s="265" t="s">
        <v>910</v>
      </c>
      <c r="G620" s="265"/>
      <c r="H620" s="265"/>
      <c r="I620" s="265"/>
      <c r="J620" s="173" t="s">
        <v>269</v>
      </c>
      <c r="K620" s="174">
        <v>8.183</v>
      </c>
      <c r="L620" s="266">
        <v>0</v>
      </c>
      <c r="M620" s="267"/>
      <c r="N620" s="268">
        <f>ROUND(L620*K620,2)</f>
        <v>0</v>
      </c>
      <c r="O620" s="268"/>
      <c r="P620" s="268"/>
      <c r="Q620" s="268"/>
      <c r="R620" s="40"/>
      <c r="T620" s="175" t="s">
        <v>22</v>
      </c>
      <c r="U620" s="47" t="s">
        <v>45</v>
      </c>
      <c r="V620" s="39"/>
      <c r="W620" s="176">
        <f>V620*K620</f>
        <v>0</v>
      </c>
      <c r="X620" s="176">
        <v>0</v>
      </c>
      <c r="Y620" s="176">
        <f>X620*K620</f>
        <v>0</v>
      </c>
      <c r="Z620" s="176">
        <v>0.075</v>
      </c>
      <c r="AA620" s="177">
        <f>Z620*K620</f>
        <v>0.613725</v>
      </c>
      <c r="AR620" s="21" t="s">
        <v>181</v>
      </c>
      <c r="AT620" s="21" t="s">
        <v>177</v>
      </c>
      <c r="AU620" s="21" t="s">
        <v>140</v>
      </c>
      <c r="AY620" s="21" t="s">
        <v>176</v>
      </c>
      <c r="BE620" s="113">
        <f>IF(U620="základní",N620,0)</f>
        <v>0</v>
      </c>
      <c r="BF620" s="113">
        <f>IF(U620="snížená",N620,0)</f>
        <v>0</v>
      </c>
      <c r="BG620" s="113">
        <f>IF(U620="zákl. přenesená",N620,0)</f>
        <v>0</v>
      </c>
      <c r="BH620" s="113">
        <f>IF(U620="sníž. přenesená",N620,0)</f>
        <v>0</v>
      </c>
      <c r="BI620" s="113">
        <f>IF(U620="nulová",N620,0)</f>
        <v>0</v>
      </c>
      <c r="BJ620" s="21" t="s">
        <v>88</v>
      </c>
      <c r="BK620" s="113">
        <f>ROUND(L620*K620,2)</f>
        <v>0</v>
      </c>
      <c r="BL620" s="21" t="s">
        <v>181</v>
      </c>
      <c r="BM620" s="21" t="s">
        <v>911</v>
      </c>
    </row>
    <row r="621" spans="2:51" s="12" customFormat="1" ht="22.5" customHeight="1">
      <c r="B621" s="194"/>
      <c r="C621" s="195"/>
      <c r="D621" s="195"/>
      <c r="E621" s="196" t="s">
        <v>22</v>
      </c>
      <c r="F621" s="311" t="s">
        <v>410</v>
      </c>
      <c r="G621" s="312"/>
      <c r="H621" s="312"/>
      <c r="I621" s="312"/>
      <c r="J621" s="195"/>
      <c r="K621" s="197" t="s">
        <v>22</v>
      </c>
      <c r="L621" s="195"/>
      <c r="M621" s="195"/>
      <c r="N621" s="195"/>
      <c r="O621" s="195"/>
      <c r="P621" s="195"/>
      <c r="Q621" s="195"/>
      <c r="R621" s="198"/>
      <c r="T621" s="199"/>
      <c r="U621" s="195"/>
      <c r="V621" s="195"/>
      <c r="W621" s="195"/>
      <c r="X621" s="195"/>
      <c r="Y621" s="195"/>
      <c r="Z621" s="195"/>
      <c r="AA621" s="200"/>
      <c r="AT621" s="201" t="s">
        <v>199</v>
      </c>
      <c r="AU621" s="201" t="s">
        <v>140</v>
      </c>
      <c r="AV621" s="12" t="s">
        <v>88</v>
      </c>
      <c r="AW621" s="12" t="s">
        <v>37</v>
      </c>
      <c r="AX621" s="12" t="s">
        <v>80</v>
      </c>
      <c r="AY621" s="201" t="s">
        <v>176</v>
      </c>
    </row>
    <row r="622" spans="2:51" s="10" customFormat="1" ht="22.5" customHeight="1">
      <c r="B622" s="178"/>
      <c r="C622" s="179"/>
      <c r="D622" s="179"/>
      <c r="E622" s="180" t="s">
        <v>22</v>
      </c>
      <c r="F622" s="303" t="s">
        <v>912</v>
      </c>
      <c r="G622" s="304"/>
      <c r="H622" s="304"/>
      <c r="I622" s="304"/>
      <c r="J622" s="179"/>
      <c r="K622" s="181">
        <v>2.16</v>
      </c>
      <c r="L622" s="179"/>
      <c r="M622" s="179"/>
      <c r="N622" s="179"/>
      <c r="O622" s="179"/>
      <c r="P622" s="179"/>
      <c r="Q622" s="179"/>
      <c r="R622" s="182"/>
      <c r="T622" s="183"/>
      <c r="U622" s="179"/>
      <c r="V622" s="179"/>
      <c r="W622" s="179"/>
      <c r="X622" s="179"/>
      <c r="Y622" s="179"/>
      <c r="Z622" s="179"/>
      <c r="AA622" s="184"/>
      <c r="AT622" s="185" t="s">
        <v>199</v>
      </c>
      <c r="AU622" s="185" t="s">
        <v>140</v>
      </c>
      <c r="AV622" s="10" t="s">
        <v>140</v>
      </c>
      <c r="AW622" s="10" t="s">
        <v>37</v>
      </c>
      <c r="AX622" s="10" t="s">
        <v>80</v>
      </c>
      <c r="AY622" s="185" t="s">
        <v>176</v>
      </c>
    </row>
    <row r="623" spans="2:51" s="12" customFormat="1" ht="22.5" customHeight="1">
      <c r="B623" s="194"/>
      <c r="C623" s="195"/>
      <c r="D623" s="195"/>
      <c r="E623" s="196" t="s">
        <v>22</v>
      </c>
      <c r="F623" s="305" t="s">
        <v>417</v>
      </c>
      <c r="G623" s="306"/>
      <c r="H623" s="306"/>
      <c r="I623" s="306"/>
      <c r="J623" s="195"/>
      <c r="K623" s="197" t="s">
        <v>22</v>
      </c>
      <c r="L623" s="195"/>
      <c r="M623" s="195"/>
      <c r="N623" s="195"/>
      <c r="O623" s="195"/>
      <c r="P623" s="195"/>
      <c r="Q623" s="195"/>
      <c r="R623" s="198"/>
      <c r="T623" s="199"/>
      <c r="U623" s="195"/>
      <c r="V623" s="195"/>
      <c r="W623" s="195"/>
      <c r="X623" s="195"/>
      <c r="Y623" s="195"/>
      <c r="Z623" s="195"/>
      <c r="AA623" s="200"/>
      <c r="AT623" s="201" t="s">
        <v>199</v>
      </c>
      <c r="AU623" s="201" t="s">
        <v>140</v>
      </c>
      <c r="AV623" s="12" t="s">
        <v>88</v>
      </c>
      <c r="AW623" s="12" t="s">
        <v>37</v>
      </c>
      <c r="AX623" s="12" t="s">
        <v>80</v>
      </c>
      <c r="AY623" s="201" t="s">
        <v>176</v>
      </c>
    </row>
    <row r="624" spans="2:51" s="10" customFormat="1" ht="22.5" customHeight="1">
      <c r="B624" s="178"/>
      <c r="C624" s="179"/>
      <c r="D624" s="179"/>
      <c r="E624" s="180" t="s">
        <v>22</v>
      </c>
      <c r="F624" s="303" t="s">
        <v>913</v>
      </c>
      <c r="G624" s="304"/>
      <c r="H624" s="304"/>
      <c r="I624" s="304"/>
      <c r="J624" s="179"/>
      <c r="K624" s="181">
        <v>5.005</v>
      </c>
      <c r="L624" s="179"/>
      <c r="M624" s="179"/>
      <c r="N624" s="179"/>
      <c r="O624" s="179"/>
      <c r="P624" s="179"/>
      <c r="Q624" s="179"/>
      <c r="R624" s="182"/>
      <c r="T624" s="183"/>
      <c r="U624" s="179"/>
      <c r="V624" s="179"/>
      <c r="W624" s="179"/>
      <c r="X624" s="179"/>
      <c r="Y624" s="179"/>
      <c r="Z624" s="179"/>
      <c r="AA624" s="184"/>
      <c r="AT624" s="185" t="s">
        <v>199</v>
      </c>
      <c r="AU624" s="185" t="s">
        <v>140</v>
      </c>
      <c r="AV624" s="10" t="s">
        <v>140</v>
      </c>
      <c r="AW624" s="10" t="s">
        <v>37</v>
      </c>
      <c r="AX624" s="10" t="s">
        <v>80</v>
      </c>
      <c r="AY624" s="185" t="s">
        <v>176</v>
      </c>
    </row>
    <row r="625" spans="2:51" s="12" customFormat="1" ht="22.5" customHeight="1">
      <c r="B625" s="194"/>
      <c r="C625" s="195"/>
      <c r="D625" s="195"/>
      <c r="E625" s="196" t="s">
        <v>22</v>
      </c>
      <c r="F625" s="305" t="s">
        <v>420</v>
      </c>
      <c r="G625" s="306"/>
      <c r="H625" s="306"/>
      <c r="I625" s="306"/>
      <c r="J625" s="195"/>
      <c r="K625" s="197" t="s">
        <v>22</v>
      </c>
      <c r="L625" s="195"/>
      <c r="M625" s="195"/>
      <c r="N625" s="195"/>
      <c r="O625" s="195"/>
      <c r="P625" s="195"/>
      <c r="Q625" s="195"/>
      <c r="R625" s="198"/>
      <c r="T625" s="199"/>
      <c r="U625" s="195"/>
      <c r="V625" s="195"/>
      <c r="W625" s="195"/>
      <c r="X625" s="195"/>
      <c r="Y625" s="195"/>
      <c r="Z625" s="195"/>
      <c r="AA625" s="200"/>
      <c r="AT625" s="201" t="s">
        <v>199</v>
      </c>
      <c r="AU625" s="201" t="s">
        <v>140</v>
      </c>
      <c r="AV625" s="12" t="s">
        <v>88</v>
      </c>
      <c r="AW625" s="12" t="s">
        <v>37</v>
      </c>
      <c r="AX625" s="12" t="s">
        <v>80</v>
      </c>
      <c r="AY625" s="201" t="s">
        <v>176</v>
      </c>
    </row>
    <row r="626" spans="2:51" s="10" customFormat="1" ht="22.5" customHeight="1">
      <c r="B626" s="178"/>
      <c r="C626" s="179"/>
      <c r="D626" s="179"/>
      <c r="E626" s="180" t="s">
        <v>22</v>
      </c>
      <c r="F626" s="303" t="s">
        <v>914</v>
      </c>
      <c r="G626" s="304"/>
      <c r="H626" s="304"/>
      <c r="I626" s="304"/>
      <c r="J626" s="179"/>
      <c r="K626" s="181">
        <v>1.018</v>
      </c>
      <c r="L626" s="179"/>
      <c r="M626" s="179"/>
      <c r="N626" s="179"/>
      <c r="O626" s="179"/>
      <c r="P626" s="179"/>
      <c r="Q626" s="179"/>
      <c r="R626" s="182"/>
      <c r="T626" s="183"/>
      <c r="U626" s="179"/>
      <c r="V626" s="179"/>
      <c r="W626" s="179"/>
      <c r="X626" s="179"/>
      <c r="Y626" s="179"/>
      <c r="Z626" s="179"/>
      <c r="AA626" s="184"/>
      <c r="AT626" s="185" t="s">
        <v>199</v>
      </c>
      <c r="AU626" s="185" t="s">
        <v>140</v>
      </c>
      <c r="AV626" s="10" t="s">
        <v>140</v>
      </c>
      <c r="AW626" s="10" t="s">
        <v>37</v>
      </c>
      <c r="AX626" s="10" t="s">
        <v>80</v>
      </c>
      <c r="AY626" s="185" t="s">
        <v>176</v>
      </c>
    </row>
    <row r="627" spans="2:51" s="11" customFormat="1" ht="22.5" customHeight="1">
      <c r="B627" s="186"/>
      <c r="C627" s="187"/>
      <c r="D627" s="187"/>
      <c r="E627" s="188" t="s">
        <v>22</v>
      </c>
      <c r="F627" s="271" t="s">
        <v>200</v>
      </c>
      <c r="G627" s="272"/>
      <c r="H627" s="272"/>
      <c r="I627" s="272"/>
      <c r="J627" s="187"/>
      <c r="K627" s="189">
        <v>8.183</v>
      </c>
      <c r="L627" s="187"/>
      <c r="M627" s="187"/>
      <c r="N627" s="187"/>
      <c r="O627" s="187"/>
      <c r="P627" s="187"/>
      <c r="Q627" s="187"/>
      <c r="R627" s="190"/>
      <c r="T627" s="191"/>
      <c r="U627" s="187"/>
      <c r="V627" s="187"/>
      <c r="W627" s="187"/>
      <c r="X627" s="187"/>
      <c r="Y627" s="187"/>
      <c r="Z627" s="187"/>
      <c r="AA627" s="192"/>
      <c r="AT627" s="193" t="s">
        <v>199</v>
      </c>
      <c r="AU627" s="193" t="s">
        <v>140</v>
      </c>
      <c r="AV627" s="11" t="s">
        <v>181</v>
      </c>
      <c r="AW627" s="11" t="s">
        <v>37</v>
      </c>
      <c r="AX627" s="11" t="s">
        <v>88</v>
      </c>
      <c r="AY627" s="193" t="s">
        <v>176</v>
      </c>
    </row>
    <row r="628" spans="2:65" s="1" customFormat="1" ht="31.5" customHeight="1">
      <c r="B628" s="38"/>
      <c r="C628" s="171" t="s">
        <v>915</v>
      </c>
      <c r="D628" s="171" t="s">
        <v>177</v>
      </c>
      <c r="E628" s="172" t="s">
        <v>916</v>
      </c>
      <c r="F628" s="265" t="s">
        <v>917</v>
      </c>
      <c r="G628" s="265"/>
      <c r="H628" s="265"/>
      <c r="I628" s="265"/>
      <c r="J628" s="173" t="s">
        <v>269</v>
      </c>
      <c r="K628" s="174">
        <v>22.016</v>
      </c>
      <c r="L628" s="266">
        <v>0</v>
      </c>
      <c r="M628" s="267"/>
      <c r="N628" s="268">
        <f>ROUND(L628*K628,2)</f>
        <v>0</v>
      </c>
      <c r="O628" s="268"/>
      <c r="P628" s="268"/>
      <c r="Q628" s="268"/>
      <c r="R628" s="40"/>
      <c r="T628" s="175" t="s">
        <v>22</v>
      </c>
      <c r="U628" s="47" t="s">
        <v>45</v>
      </c>
      <c r="V628" s="39"/>
      <c r="W628" s="176">
        <f>V628*K628</f>
        <v>0</v>
      </c>
      <c r="X628" s="176">
        <v>0</v>
      </c>
      <c r="Y628" s="176">
        <f>X628*K628</f>
        <v>0</v>
      </c>
      <c r="Z628" s="176">
        <v>0.062</v>
      </c>
      <c r="AA628" s="177">
        <f>Z628*K628</f>
        <v>1.364992</v>
      </c>
      <c r="AR628" s="21" t="s">
        <v>181</v>
      </c>
      <c r="AT628" s="21" t="s">
        <v>177</v>
      </c>
      <c r="AU628" s="21" t="s">
        <v>140</v>
      </c>
      <c r="AY628" s="21" t="s">
        <v>176</v>
      </c>
      <c r="BE628" s="113">
        <f>IF(U628="základní",N628,0)</f>
        <v>0</v>
      </c>
      <c r="BF628" s="113">
        <f>IF(U628="snížená",N628,0)</f>
        <v>0</v>
      </c>
      <c r="BG628" s="113">
        <f>IF(U628="zákl. přenesená",N628,0)</f>
        <v>0</v>
      </c>
      <c r="BH628" s="113">
        <f>IF(U628="sníž. přenesená",N628,0)</f>
        <v>0</v>
      </c>
      <c r="BI628" s="113">
        <f>IF(U628="nulová",N628,0)</f>
        <v>0</v>
      </c>
      <c r="BJ628" s="21" t="s">
        <v>88</v>
      </c>
      <c r="BK628" s="113">
        <f>ROUND(L628*K628,2)</f>
        <v>0</v>
      </c>
      <c r="BL628" s="21" t="s">
        <v>181</v>
      </c>
      <c r="BM628" s="21" t="s">
        <v>918</v>
      </c>
    </row>
    <row r="629" spans="2:51" s="12" customFormat="1" ht="22.5" customHeight="1">
      <c r="B629" s="194"/>
      <c r="C629" s="195"/>
      <c r="D629" s="195"/>
      <c r="E629" s="196" t="s">
        <v>22</v>
      </c>
      <c r="F629" s="311" t="s">
        <v>407</v>
      </c>
      <c r="G629" s="312"/>
      <c r="H629" s="312"/>
      <c r="I629" s="312"/>
      <c r="J629" s="195"/>
      <c r="K629" s="197" t="s">
        <v>22</v>
      </c>
      <c r="L629" s="195"/>
      <c r="M629" s="195"/>
      <c r="N629" s="195"/>
      <c r="O629" s="195"/>
      <c r="P629" s="195"/>
      <c r="Q629" s="195"/>
      <c r="R629" s="198"/>
      <c r="T629" s="199"/>
      <c r="U629" s="195"/>
      <c r="V629" s="195"/>
      <c r="W629" s="195"/>
      <c r="X629" s="195"/>
      <c r="Y629" s="195"/>
      <c r="Z629" s="195"/>
      <c r="AA629" s="200"/>
      <c r="AT629" s="201" t="s">
        <v>199</v>
      </c>
      <c r="AU629" s="201" t="s">
        <v>140</v>
      </c>
      <c r="AV629" s="12" t="s">
        <v>88</v>
      </c>
      <c r="AW629" s="12" t="s">
        <v>37</v>
      </c>
      <c r="AX629" s="12" t="s">
        <v>80</v>
      </c>
      <c r="AY629" s="201" t="s">
        <v>176</v>
      </c>
    </row>
    <row r="630" spans="2:51" s="10" customFormat="1" ht="22.5" customHeight="1">
      <c r="B630" s="178"/>
      <c r="C630" s="179"/>
      <c r="D630" s="179"/>
      <c r="E630" s="180" t="s">
        <v>22</v>
      </c>
      <c r="F630" s="303" t="s">
        <v>919</v>
      </c>
      <c r="G630" s="304"/>
      <c r="H630" s="304"/>
      <c r="I630" s="304"/>
      <c r="J630" s="179"/>
      <c r="K630" s="181">
        <v>1.43</v>
      </c>
      <c r="L630" s="179"/>
      <c r="M630" s="179"/>
      <c r="N630" s="179"/>
      <c r="O630" s="179"/>
      <c r="P630" s="179"/>
      <c r="Q630" s="179"/>
      <c r="R630" s="182"/>
      <c r="T630" s="183"/>
      <c r="U630" s="179"/>
      <c r="V630" s="179"/>
      <c r="W630" s="179"/>
      <c r="X630" s="179"/>
      <c r="Y630" s="179"/>
      <c r="Z630" s="179"/>
      <c r="AA630" s="184"/>
      <c r="AT630" s="185" t="s">
        <v>199</v>
      </c>
      <c r="AU630" s="185" t="s">
        <v>140</v>
      </c>
      <c r="AV630" s="10" t="s">
        <v>140</v>
      </c>
      <c r="AW630" s="10" t="s">
        <v>37</v>
      </c>
      <c r="AX630" s="10" t="s">
        <v>80</v>
      </c>
      <c r="AY630" s="185" t="s">
        <v>176</v>
      </c>
    </row>
    <row r="631" spans="2:51" s="12" customFormat="1" ht="22.5" customHeight="1">
      <c r="B631" s="194"/>
      <c r="C631" s="195"/>
      <c r="D631" s="195"/>
      <c r="E631" s="196" t="s">
        <v>22</v>
      </c>
      <c r="F631" s="305" t="s">
        <v>410</v>
      </c>
      <c r="G631" s="306"/>
      <c r="H631" s="306"/>
      <c r="I631" s="306"/>
      <c r="J631" s="195"/>
      <c r="K631" s="197" t="s">
        <v>22</v>
      </c>
      <c r="L631" s="195"/>
      <c r="M631" s="195"/>
      <c r="N631" s="195"/>
      <c r="O631" s="195"/>
      <c r="P631" s="195"/>
      <c r="Q631" s="195"/>
      <c r="R631" s="198"/>
      <c r="T631" s="199"/>
      <c r="U631" s="195"/>
      <c r="V631" s="195"/>
      <c r="W631" s="195"/>
      <c r="X631" s="195"/>
      <c r="Y631" s="195"/>
      <c r="Z631" s="195"/>
      <c r="AA631" s="200"/>
      <c r="AT631" s="201" t="s">
        <v>199</v>
      </c>
      <c r="AU631" s="201" t="s">
        <v>140</v>
      </c>
      <c r="AV631" s="12" t="s">
        <v>88</v>
      </c>
      <c r="AW631" s="12" t="s">
        <v>37</v>
      </c>
      <c r="AX631" s="12" t="s">
        <v>80</v>
      </c>
      <c r="AY631" s="201" t="s">
        <v>176</v>
      </c>
    </row>
    <row r="632" spans="2:51" s="10" customFormat="1" ht="22.5" customHeight="1">
      <c r="B632" s="178"/>
      <c r="C632" s="179"/>
      <c r="D632" s="179"/>
      <c r="E632" s="180" t="s">
        <v>22</v>
      </c>
      <c r="F632" s="303" t="s">
        <v>920</v>
      </c>
      <c r="G632" s="304"/>
      <c r="H632" s="304"/>
      <c r="I632" s="304"/>
      <c r="J632" s="179"/>
      <c r="K632" s="181">
        <v>7.914</v>
      </c>
      <c r="L632" s="179"/>
      <c r="M632" s="179"/>
      <c r="N632" s="179"/>
      <c r="O632" s="179"/>
      <c r="P632" s="179"/>
      <c r="Q632" s="179"/>
      <c r="R632" s="182"/>
      <c r="T632" s="183"/>
      <c r="U632" s="179"/>
      <c r="V632" s="179"/>
      <c r="W632" s="179"/>
      <c r="X632" s="179"/>
      <c r="Y632" s="179"/>
      <c r="Z632" s="179"/>
      <c r="AA632" s="184"/>
      <c r="AT632" s="185" t="s">
        <v>199</v>
      </c>
      <c r="AU632" s="185" t="s">
        <v>140</v>
      </c>
      <c r="AV632" s="10" t="s">
        <v>140</v>
      </c>
      <c r="AW632" s="10" t="s">
        <v>37</v>
      </c>
      <c r="AX632" s="10" t="s">
        <v>80</v>
      </c>
      <c r="AY632" s="185" t="s">
        <v>176</v>
      </c>
    </row>
    <row r="633" spans="2:51" s="12" customFormat="1" ht="22.5" customHeight="1">
      <c r="B633" s="194"/>
      <c r="C633" s="195"/>
      <c r="D633" s="195"/>
      <c r="E633" s="196" t="s">
        <v>22</v>
      </c>
      <c r="F633" s="305" t="s">
        <v>417</v>
      </c>
      <c r="G633" s="306"/>
      <c r="H633" s="306"/>
      <c r="I633" s="306"/>
      <c r="J633" s="195"/>
      <c r="K633" s="197" t="s">
        <v>22</v>
      </c>
      <c r="L633" s="195"/>
      <c r="M633" s="195"/>
      <c r="N633" s="195"/>
      <c r="O633" s="195"/>
      <c r="P633" s="195"/>
      <c r="Q633" s="195"/>
      <c r="R633" s="198"/>
      <c r="T633" s="199"/>
      <c r="U633" s="195"/>
      <c r="V633" s="195"/>
      <c r="W633" s="195"/>
      <c r="X633" s="195"/>
      <c r="Y633" s="195"/>
      <c r="Z633" s="195"/>
      <c r="AA633" s="200"/>
      <c r="AT633" s="201" t="s">
        <v>199</v>
      </c>
      <c r="AU633" s="201" t="s">
        <v>140</v>
      </c>
      <c r="AV633" s="12" t="s">
        <v>88</v>
      </c>
      <c r="AW633" s="12" t="s">
        <v>37</v>
      </c>
      <c r="AX633" s="12" t="s">
        <v>80</v>
      </c>
      <c r="AY633" s="201" t="s">
        <v>176</v>
      </c>
    </row>
    <row r="634" spans="2:51" s="10" customFormat="1" ht="22.5" customHeight="1">
      <c r="B634" s="178"/>
      <c r="C634" s="179"/>
      <c r="D634" s="179"/>
      <c r="E634" s="180" t="s">
        <v>22</v>
      </c>
      <c r="F634" s="303" t="s">
        <v>921</v>
      </c>
      <c r="G634" s="304"/>
      <c r="H634" s="304"/>
      <c r="I634" s="304"/>
      <c r="J634" s="179"/>
      <c r="K634" s="181">
        <v>12.672</v>
      </c>
      <c r="L634" s="179"/>
      <c r="M634" s="179"/>
      <c r="N634" s="179"/>
      <c r="O634" s="179"/>
      <c r="P634" s="179"/>
      <c r="Q634" s="179"/>
      <c r="R634" s="182"/>
      <c r="T634" s="183"/>
      <c r="U634" s="179"/>
      <c r="V634" s="179"/>
      <c r="W634" s="179"/>
      <c r="X634" s="179"/>
      <c r="Y634" s="179"/>
      <c r="Z634" s="179"/>
      <c r="AA634" s="184"/>
      <c r="AT634" s="185" t="s">
        <v>199</v>
      </c>
      <c r="AU634" s="185" t="s">
        <v>140</v>
      </c>
      <c r="AV634" s="10" t="s">
        <v>140</v>
      </c>
      <c r="AW634" s="10" t="s">
        <v>37</v>
      </c>
      <c r="AX634" s="10" t="s">
        <v>80</v>
      </c>
      <c r="AY634" s="185" t="s">
        <v>176</v>
      </c>
    </row>
    <row r="635" spans="2:51" s="11" customFormat="1" ht="22.5" customHeight="1">
      <c r="B635" s="186"/>
      <c r="C635" s="187"/>
      <c r="D635" s="187"/>
      <c r="E635" s="188" t="s">
        <v>22</v>
      </c>
      <c r="F635" s="271" t="s">
        <v>200</v>
      </c>
      <c r="G635" s="272"/>
      <c r="H635" s="272"/>
      <c r="I635" s="272"/>
      <c r="J635" s="187"/>
      <c r="K635" s="189">
        <v>22.016</v>
      </c>
      <c r="L635" s="187"/>
      <c r="M635" s="187"/>
      <c r="N635" s="187"/>
      <c r="O635" s="187"/>
      <c r="P635" s="187"/>
      <c r="Q635" s="187"/>
      <c r="R635" s="190"/>
      <c r="T635" s="191"/>
      <c r="U635" s="187"/>
      <c r="V635" s="187"/>
      <c r="W635" s="187"/>
      <c r="X635" s="187"/>
      <c r="Y635" s="187"/>
      <c r="Z635" s="187"/>
      <c r="AA635" s="192"/>
      <c r="AT635" s="193" t="s">
        <v>199</v>
      </c>
      <c r="AU635" s="193" t="s">
        <v>140</v>
      </c>
      <c r="AV635" s="11" t="s">
        <v>181</v>
      </c>
      <c r="AW635" s="11" t="s">
        <v>37</v>
      </c>
      <c r="AX635" s="11" t="s">
        <v>88</v>
      </c>
      <c r="AY635" s="193" t="s">
        <v>176</v>
      </c>
    </row>
    <row r="636" spans="2:65" s="1" customFormat="1" ht="31.5" customHeight="1">
      <c r="B636" s="38"/>
      <c r="C636" s="171" t="s">
        <v>922</v>
      </c>
      <c r="D636" s="171" t="s">
        <v>177</v>
      </c>
      <c r="E636" s="172" t="s">
        <v>923</v>
      </c>
      <c r="F636" s="265" t="s">
        <v>924</v>
      </c>
      <c r="G636" s="265"/>
      <c r="H636" s="265"/>
      <c r="I636" s="265"/>
      <c r="J636" s="173" t="s">
        <v>269</v>
      </c>
      <c r="K636" s="174">
        <v>86.594</v>
      </c>
      <c r="L636" s="266">
        <v>0</v>
      </c>
      <c r="M636" s="267"/>
      <c r="N636" s="268">
        <f>ROUND(L636*K636,2)</f>
        <v>0</v>
      </c>
      <c r="O636" s="268"/>
      <c r="P636" s="268"/>
      <c r="Q636" s="268"/>
      <c r="R636" s="40"/>
      <c r="T636" s="175" t="s">
        <v>22</v>
      </c>
      <c r="U636" s="47" t="s">
        <v>45</v>
      </c>
      <c r="V636" s="39"/>
      <c r="W636" s="176">
        <f>V636*K636</f>
        <v>0</v>
      </c>
      <c r="X636" s="176">
        <v>0</v>
      </c>
      <c r="Y636" s="176">
        <f>X636*K636</f>
        <v>0</v>
      </c>
      <c r="Z636" s="176">
        <v>0.054</v>
      </c>
      <c r="AA636" s="177">
        <f>Z636*K636</f>
        <v>4.676075999999999</v>
      </c>
      <c r="AR636" s="21" t="s">
        <v>181</v>
      </c>
      <c r="AT636" s="21" t="s">
        <v>177</v>
      </c>
      <c r="AU636" s="21" t="s">
        <v>140</v>
      </c>
      <c r="AY636" s="21" t="s">
        <v>176</v>
      </c>
      <c r="BE636" s="113">
        <f>IF(U636="základní",N636,0)</f>
        <v>0</v>
      </c>
      <c r="BF636" s="113">
        <f>IF(U636="snížená",N636,0)</f>
        <v>0</v>
      </c>
      <c r="BG636" s="113">
        <f>IF(U636="zákl. přenesená",N636,0)</f>
        <v>0</v>
      </c>
      <c r="BH636" s="113">
        <f>IF(U636="sníž. přenesená",N636,0)</f>
        <v>0</v>
      </c>
      <c r="BI636" s="113">
        <f>IF(U636="nulová",N636,0)</f>
        <v>0</v>
      </c>
      <c r="BJ636" s="21" t="s">
        <v>88</v>
      </c>
      <c r="BK636" s="113">
        <f>ROUND(L636*K636,2)</f>
        <v>0</v>
      </c>
      <c r="BL636" s="21" t="s">
        <v>181</v>
      </c>
      <c r="BM636" s="21" t="s">
        <v>925</v>
      </c>
    </row>
    <row r="637" spans="2:51" s="12" customFormat="1" ht="22.5" customHeight="1">
      <c r="B637" s="194"/>
      <c r="C637" s="195"/>
      <c r="D637" s="195"/>
      <c r="E637" s="196" t="s">
        <v>22</v>
      </c>
      <c r="F637" s="311" t="s">
        <v>407</v>
      </c>
      <c r="G637" s="312"/>
      <c r="H637" s="312"/>
      <c r="I637" s="312"/>
      <c r="J637" s="195"/>
      <c r="K637" s="197" t="s">
        <v>22</v>
      </c>
      <c r="L637" s="195"/>
      <c r="M637" s="195"/>
      <c r="N637" s="195"/>
      <c r="O637" s="195"/>
      <c r="P637" s="195"/>
      <c r="Q637" s="195"/>
      <c r="R637" s="198"/>
      <c r="T637" s="199"/>
      <c r="U637" s="195"/>
      <c r="V637" s="195"/>
      <c r="W637" s="195"/>
      <c r="X637" s="195"/>
      <c r="Y637" s="195"/>
      <c r="Z637" s="195"/>
      <c r="AA637" s="200"/>
      <c r="AT637" s="201" t="s">
        <v>199</v>
      </c>
      <c r="AU637" s="201" t="s">
        <v>140</v>
      </c>
      <c r="AV637" s="12" t="s">
        <v>88</v>
      </c>
      <c r="AW637" s="12" t="s">
        <v>37</v>
      </c>
      <c r="AX637" s="12" t="s">
        <v>80</v>
      </c>
      <c r="AY637" s="201" t="s">
        <v>176</v>
      </c>
    </row>
    <row r="638" spans="2:51" s="10" customFormat="1" ht="22.5" customHeight="1">
      <c r="B638" s="178"/>
      <c r="C638" s="179"/>
      <c r="D638" s="179"/>
      <c r="E638" s="180" t="s">
        <v>22</v>
      </c>
      <c r="F638" s="303" t="s">
        <v>926</v>
      </c>
      <c r="G638" s="304"/>
      <c r="H638" s="304"/>
      <c r="I638" s="304"/>
      <c r="J638" s="179"/>
      <c r="K638" s="181">
        <v>10.774</v>
      </c>
      <c r="L638" s="179"/>
      <c r="M638" s="179"/>
      <c r="N638" s="179"/>
      <c r="O638" s="179"/>
      <c r="P638" s="179"/>
      <c r="Q638" s="179"/>
      <c r="R638" s="182"/>
      <c r="T638" s="183"/>
      <c r="U638" s="179"/>
      <c r="V638" s="179"/>
      <c r="W638" s="179"/>
      <c r="X638" s="179"/>
      <c r="Y638" s="179"/>
      <c r="Z638" s="179"/>
      <c r="AA638" s="184"/>
      <c r="AT638" s="185" t="s">
        <v>199</v>
      </c>
      <c r="AU638" s="185" t="s">
        <v>140</v>
      </c>
      <c r="AV638" s="10" t="s">
        <v>140</v>
      </c>
      <c r="AW638" s="10" t="s">
        <v>37</v>
      </c>
      <c r="AX638" s="10" t="s">
        <v>80</v>
      </c>
      <c r="AY638" s="185" t="s">
        <v>176</v>
      </c>
    </row>
    <row r="639" spans="2:51" s="12" customFormat="1" ht="22.5" customHeight="1">
      <c r="B639" s="194"/>
      <c r="C639" s="195"/>
      <c r="D639" s="195"/>
      <c r="E639" s="196" t="s">
        <v>22</v>
      </c>
      <c r="F639" s="305" t="s">
        <v>410</v>
      </c>
      <c r="G639" s="306"/>
      <c r="H639" s="306"/>
      <c r="I639" s="306"/>
      <c r="J639" s="195"/>
      <c r="K639" s="197" t="s">
        <v>22</v>
      </c>
      <c r="L639" s="195"/>
      <c r="M639" s="195"/>
      <c r="N639" s="195"/>
      <c r="O639" s="195"/>
      <c r="P639" s="195"/>
      <c r="Q639" s="195"/>
      <c r="R639" s="198"/>
      <c r="T639" s="199"/>
      <c r="U639" s="195"/>
      <c r="V639" s="195"/>
      <c r="W639" s="195"/>
      <c r="X639" s="195"/>
      <c r="Y639" s="195"/>
      <c r="Z639" s="195"/>
      <c r="AA639" s="200"/>
      <c r="AT639" s="201" t="s">
        <v>199</v>
      </c>
      <c r="AU639" s="201" t="s">
        <v>140</v>
      </c>
      <c r="AV639" s="12" t="s">
        <v>88</v>
      </c>
      <c r="AW639" s="12" t="s">
        <v>37</v>
      </c>
      <c r="AX639" s="12" t="s">
        <v>80</v>
      </c>
      <c r="AY639" s="201" t="s">
        <v>176</v>
      </c>
    </row>
    <row r="640" spans="2:51" s="10" customFormat="1" ht="22.5" customHeight="1">
      <c r="B640" s="178"/>
      <c r="C640" s="179"/>
      <c r="D640" s="179"/>
      <c r="E640" s="180" t="s">
        <v>22</v>
      </c>
      <c r="F640" s="303" t="s">
        <v>927</v>
      </c>
      <c r="G640" s="304"/>
      <c r="H640" s="304"/>
      <c r="I640" s="304"/>
      <c r="J640" s="179"/>
      <c r="K640" s="181">
        <v>21.438</v>
      </c>
      <c r="L640" s="179"/>
      <c r="M640" s="179"/>
      <c r="N640" s="179"/>
      <c r="O640" s="179"/>
      <c r="P640" s="179"/>
      <c r="Q640" s="179"/>
      <c r="R640" s="182"/>
      <c r="T640" s="183"/>
      <c r="U640" s="179"/>
      <c r="V640" s="179"/>
      <c r="W640" s="179"/>
      <c r="X640" s="179"/>
      <c r="Y640" s="179"/>
      <c r="Z640" s="179"/>
      <c r="AA640" s="184"/>
      <c r="AT640" s="185" t="s">
        <v>199</v>
      </c>
      <c r="AU640" s="185" t="s">
        <v>140</v>
      </c>
      <c r="AV640" s="10" t="s">
        <v>140</v>
      </c>
      <c r="AW640" s="10" t="s">
        <v>37</v>
      </c>
      <c r="AX640" s="10" t="s">
        <v>80</v>
      </c>
      <c r="AY640" s="185" t="s">
        <v>176</v>
      </c>
    </row>
    <row r="641" spans="2:51" s="10" customFormat="1" ht="22.5" customHeight="1">
      <c r="B641" s="178"/>
      <c r="C641" s="179"/>
      <c r="D641" s="179"/>
      <c r="E641" s="180" t="s">
        <v>22</v>
      </c>
      <c r="F641" s="303" t="s">
        <v>928</v>
      </c>
      <c r="G641" s="304"/>
      <c r="H641" s="304"/>
      <c r="I641" s="304"/>
      <c r="J641" s="179"/>
      <c r="K641" s="181">
        <v>4.729</v>
      </c>
      <c r="L641" s="179"/>
      <c r="M641" s="179"/>
      <c r="N641" s="179"/>
      <c r="O641" s="179"/>
      <c r="P641" s="179"/>
      <c r="Q641" s="179"/>
      <c r="R641" s="182"/>
      <c r="T641" s="183"/>
      <c r="U641" s="179"/>
      <c r="V641" s="179"/>
      <c r="W641" s="179"/>
      <c r="X641" s="179"/>
      <c r="Y641" s="179"/>
      <c r="Z641" s="179"/>
      <c r="AA641" s="184"/>
      <c r="AT641" s="185" t="s">
        <v>199</v>
      </c>
      <c r="AU641" s="185" t="s">
        <v>140</v>
      </c>
      <c r="AV641" s="10" t="s">
        <v>140</v>
      </c>
      <c r="AW641" s="10" t="s">
        <v>37</v>
      </c>
      <c r="AX641" s="10" t="s">
        <v>80</v>
      </c>
      <c r="AY641" s="185" t="s">
        <v>176</v>
      </c>
    </row>
    <row r="642" spans="2:51" s="12" customFormat="1" ht="22.5" customHeight="1">
      <c r="B642" s="194"/>
      <c r="C642" s="195"/>
      <c r="D642" s="195"/>
      <c r="E642" s="196" t="s">
        <v>22</v>
      </c>
      <c r="F642" s="305" t="s">
        <v>420</v>
      </c>
      <c r="G642" s="306"/>
      <c r="H642" s="306"/>
      <c r="I642" s="306"/>
      <c r="J642" s="195"/>
      <c r="K642" s="197" t="s">
        <v>22</v>
      </c>
      <c r="L642" s="195"/>
      <c r="M642" s="195"/>
      <c r="N642" s="195"/>
      <c r="O642" s="195"/>
      <c r="P642" s="195"/>
      <c r="Q642" s="195"/>
      <c r="R642" s="198"/>
      <c r="T642" s="199"/>
      <c r="U642" s="195"/>
      <c r="V642" s="195"/>
      <c r="W642" s="195"/>
      <c r="X642" s="195"/>
      <c r="Y642" s="195"/>
      <c r="Z642" s="195"/>
      <c r="AA642" s="200"/>
      <c r="AT642" s="201" t="s">
        <v>199</v>
      </c>
      <c r="AU642" s="201" t="s">
        <v>140</v>
      </c>
      <c r="AV642" s="12" t="s">
        <v>88</v>
      </c>
      <c r="AW642" s="12" t="s">
        <v>37</v>
      </c>
      <c r="AX642" s="12" t="s">
        <v>80</v>
      </c>
      <c r="AY642" s="201" t="s">
        <v>176</v>
      </c>
    </row>
    <row r="643" spans="2:51" s="10" customFormat="1" ht="31.5" customHeight="1">
      <c r="B643" s="178"/>
      <c r="C643" s="179"/>
      <c r="D643" s="179"/>
      <c r="E643" s="180" t="s">
        <v>22</v>
      </c>
      <c r="F643" s="303" t="s">
        <v>929</v>
      </c>
      <c r="G643" s="304"/>
      <c r="H643" s="304"/>
      <c r="I643" s="304"/>
      <c r="J643" s="179"/>
      <c r="K643" s="181">
        <v>49.653</v>
      </c>
      <c r="L643" s="179"/>
      <c r="M643" s="179"/>
      <c r="N643" s="179"/>
      <c r="O643" s="179"/>
      <c r="P643" s="179"/>
      <c r="Q643" s="179"/>
      <c r="R643" s="182"/>
      <c r="T643" s="183"/>
      <c r="U643" s="179"/>
      <c r="V643" s="179"/>
      <c r="W643" s="179"/>
      <c r="X643" s="179"/>
      <c r="Y643" s="179"/>
      <c r="Z643" s="179"/>
      <c r="AA643" s="184"/>
      <c r="AT643" s="185" t="s">
        <v>199</v>
      </c>
      <c r="AU643" s="185" t="s">
        <v>140</v>
      </c>
      <c r="AV643" s="10" t="s">
        <v>140</v>
      </c>
      <c r="AW643" s="10" t="s">
        <v>37</v>
      </c>
      <c r="AX643" s="10" t="s">
        <v>80</v>
      </c>
      <c r="AY643" s="185" t="s">
        <v>176</v>
      </c>
    </row>
    <row r="644" spans="2:51" s="11" customFormat="1" ht="22.5" customHeight="1">
      <c r="B644" s="186"/>
      <c r="C644" s="187"/>
      <c r="D644" s="187"/>
      <c r="E644" s="188" t="s">
        <v>22</v>
      </c>
      <c r="F644" s="271" t="s">
        <v>200</v>
      </c>
      <c r="G644" s="272"/>
      <c r="H644" s="272"/>
      <c r="I644" s="272"/>
      <c r="J644" s="187"/>
      <c r="K644" s="189">
        <v>86.594</v>
      </c>
      <c r="L644" s="187"/>
      <c r="M644" s="187"/>
      <c r="N644" s="187"/>
      <c r="O644" s="187"/>
      <c r="P644" s="187"/>
      <c r="Q644" s="187"/>
      <c r="R644" s="190"/>
      <c r="T644" s="191"/>
      <c r="U644" s="187"/>
      <c r="V644" s="187"/>
      <c r="W644" s="187"/>
      <c r="X644" s="187"/>
      <c r="Y644" s="187"/>
      <c r="Z644" s="187"/>
      <c r="AA644" s="192"/>
      <c r="AT644" s="193" t="s">
        <v>199</v>
      </c>
      <c r="AU644" s="193" t="s">
        <v>140</v>
      </c>
      <c r="AV644" s="11" t="s">
        <v>181</v>
      </c>
      <c r="AW644" s="11" t="s">
        <v>37</v>
      </c>
      <c r="AX644" s="11" t="s">
        <v>88</v>
      </c>
      <c r="AY644" s="193" t="s">
        <v>176</v>
      </c>
    </row>
    <row r="645" spans="2:65" s="1" customFormat="1" ht="31.5" customHeight="1">
      <c r="B645" s="38"/>
      <c r="C645" s="171" t="s">
        <v>930</v>
      </c>
      <c r="D645" s="171" t="s">
        <v>177</v>
      </c>
      <c r="E645" s="172" t="s">
        <v>931</v>
      </c>
      <c r="F645" s="265" t="s">
        <v>932</v>
      </c>
      <c r="G645" s="265"/>
      <c r="H645" s="265"/>
      <c r="I645" s="265"/>
      <c r="J645" s="173" t="s">
        <v>269</v>
      </c>
      <c r="K645" s="174">
        <v>13.593</v>
      </c>
      <c r="L645" s="266">
        <v>0</v>
      </c>
      <c r="M645" s="267"/>
      <c r="N645" s="268">
        <f>ROUND(L645*K645,2)</f>
        <v>0</v>
      </c>
      <c r="O645" s="268"/>
      <c r="P645" s="268"/>
      <c r="Q645" s="268"/>
      <c r="R645" s="40"/>
      <c r="T645" s="175" t="s">
        <v>22</v>
      </c>
      <c r="U645" s="47" t="s">
        <v>45</v>
      </c>
      <c r="V645" s="39"/>
      <c r="W645" s="176">
        <f>V645*K645</f>
        <v>0</v>
      </c>
      <c r="X645" s="176">
        <v>0</v>
      </c>
      <c r="Y645" s="176">
        <f>X645*K645</f>
        <v>0</v>
      </c>
      <c r="Z645" s="176">
        <v>0.076</v>
      </c>
      <c r="AA645" s="177">
        <f>Z645*K645</f>
        <v>1.0330679999999999</v>
      </c>
      <c r="AR645" s="21" t="s">
        <v>181</v>
      </c>
      <c r="AT645" s="21" t="s">
        <v>177</v>
      </c>
      <c r="AU645" s="21" t="s">
        <v>140</v>
      </c>
      <c r="AY645" s="21" t="s">
        <v>176</v>
      </c>
      <c r="BE645" s="113">
        <f>IF(U645="základní",N645,0)</f>
        <v>0</v>
      </c>
      <c r="BF645" s="113">
        <f>IF(U645="snížená",N645,0)</f>
        <v>0</v>
      </c>
      <c r="BG645" s="113">
        <f>IF(U645="zákl. přenesená",N645,0)</f>
        <v>0</v>
      </c>
      <c r="BH645" s="113">
        <f>IF(U645="sníž. přenesená",N645,0)</f>
        <v>0</v>
      </c>
      <c r="BI645" s="113">
        <f>IF(U645="nulová",N645,0)</f>
        <v>0</v>
      </c>
      <c r="BJ645" s="21" t="s">
        <v>88</v>
      </c>
      <c r="BK645" s="113">
        <f>ROUND(L645*K645,2)</f>
        <v>0</v>
      </c>
      <c r="BL645" s="21" t="s">
        <v>181</v>
      </c>
      <c r="BM645" s="21" t="s">
        <v>933</v>
      </c>
    </row>
    <row r="646" spans="2:51" s="12" customFormat="1" ht="22.5" customHeight="1">
      <c r="B646" s="194"/>
      <c r="C646" s="195"/>
      <c r="D646" s="195"/>
      <c r="E646" s="196" t="s">
        <v>22</v>
      </c>
      <c r="F646" s="311" t="s">
        <v>407</v>
      </c>
      <c r="G646" s="312"/>
      <c r="H646" s="312"/>
      <c r="I646" s="312"/>
      <c r="J646" s="195"/>
      <c r="K646" s="197" t="s">
        <v>22</v>
      </c>
      <c r="L646" s="195"/>
      <c r="M646" s="195"/>
      <c r="N646" s="195"/>
      <c r="O646" s="195"/>
      <c r="P646" s="195"/>
      <c r="Q646" s="195"/>
      <c r="R646" s="198"/>
      <c r="T646" s="199"/>
      <c r="U646" s="195"/>
      <c r="V646" s="195"/>
      <c r="W646" s="195"/>
      <c r="X646" s="195"/>
      <c r="Y646" s="195"/>
      <c r="Z646" s="195"/>
      <c r="AA646" s="200"/>
      <c r="AT646" s="201" t="s">
        <v>199</v>
      </c>
      <c r="AU646" s="201" t="s">
        <v>140</v>
      </c>
      <c r="AV646" s="12" t="s">
        <v>88</v>
      </c>
      <c r="AW646" s="12" t="s">
        <v>37</v>
      </c>
      <c r="AX646" s="12" t="s">
        <v>80</v>
      </c>
      <c r="AY646" s="201" t="s">
        <v>176</v>
      </c>
    </row>
    <row r="647" spans="2:51" s="10" customFormat="1" ht="22.5" customHeight="1">
      <c r="B647" s="178"/>
      <c r="C647" s="179"/>
      <c r="D647" s="179"/>
      <c r="E647" s="180" t="s">
        <v>22</v>
      </c>
      <c r="F647" s="303" t="s">
        <v>934</v>
      </c>
      <c r="G647" s="304"/>
      <c r="H647" s="304"/>
      <c r="I647" s="304"/>
      <c r="J647" s="179"/>
      <c r="K647" s="181">
        <v>3.743</v>
      </c>
      <c r="L647" s="179"/>
      <c r="M647" s="179"/>
      <c r="N647" s="179"/>
      <c r="O647" s="179"/>
      <c r="P647" s="179"/>
      <c r="Q647" s="179"/>
      <c r="R647" s="182"/>
      <c r="T647" s="183"/>
      <c r="U647" s="179"/>
      <c r="V647" s="179"/>
      <c r="W647" s="179"/>
      <c r="X647" s="179"/>
      <c r="Y647" s="179"/>
      <c r="Z647" s="179"/>
      <c r="AA647" s="184"/>
      <c r="AT647" s="185" t="s">
        <v>199</v>
      </c>
      <c r="AU647" s="185" t="s">
        <v>140</v>
      </c>
      <c r="AV647" s="10" t="s">
        <v>140</v>
      </c>
      <c r="AW647" s="10" t="s">
        <v>37</v>
      </c>
      <c r="AX647" s="10" t="s">
        <v>80</v>
      </c>
      <c r="AY647" s="185" t="s">
        <v>176</v>
      </c>
    </row>
    <row r="648" spans="2:51" s="12" customFormat="1" ht="22.5" customHeight="1">
      <c r="B648" s="194"/>
      <c r="C648" s="195"/>
      <c r="D648" s="195"/>
      <c r="E648" s="196" t="s">
        <v>22</v>
      </c>
      <c r="F648" s="305" t="s">
        <v>417</v>
      </c>
      <c r="G648" s="306"/>
      <c r="H648" s="306"/>
      <c r="I648" s="306"/>
      <c r="J648" s="195"/>
      <c r="K648" s="197" t="s">
        <v>22</v>
      </c>
      <c r="L648" s="195"/>
      <c r="M648" s="195"/>
      <c r="N648" s="195"/>
      <c r="O648" s="195"/>
      <c r="P648" s="195"/>
      <c r="Q648" s="195"/>
      <c r="R648" s="198"/>
      <c r="T648" s="199"/>
      <c r="U648" s="195"/>
      <c r="V648" s="195"/>
      <c r="W648" s="195"/>
      <c r="X648" s="195"/>
      <c r="Y648" s="195"/>
      <c r="Z648" s="195"/>
      <c r="AA648" s="200"/>
      <c r="AT648" s="201" t="s">
        <v>199</v>
      </c>
      <c r="AU648" s="201" t="s">
        <v>140</v>
      </c>
      <c r="AV648" s="12" t="s">
        <v>88</v>
      </c>
      <c r="AW648" s="12" t="s">
        <v>37</v>
      </c>
      <c r="AX648" s="12" t="s">
        <v>80</v>
      </c>
      <c r="AY648" s="201" t="s">
        <v>176</v>
      </c>
    </row>
    <row r="649" spans="2:51" s="10" customFormat="1" ht="22.5" customHeight="1">
      <c r="B649" s="178"/>
      <c r="C649" s="179"/>
      <c r="D649" s="179"/>
      <c r="E649" s="180" t="s">
        <v>22</v>
      </c>
      <c r="F649" s="303" t="s">
        <v>935</v>
      </c>
      <c r="G649" s="304"/>
      <c r="H649" s="304"/>
      <c r="I649" s="304"/>
      <c r="J649" s="179"/>
      <c r="K649" s="181">
        <v>9.85</v>
      </c>
      <c r="L649" s="179"/>
      <c r="M649" s="179"/>
      <c r="N649" s="179"/>
      <c r="O649" s="179"/>
      <c r="P649" s="179"/>
      <c r="Q649" s="179"/>
      <c r="R649" s="182"/>
      <c r="T649" s="183"/>
      <c r="U649" s="179"/>
      <c r="V649" s="179"/>
      <c r="W649" s="179"/>
      <c r="X649" s="179"/>
      <c r="Y649" s="179"/>
      <c r="Z649" s="179"/>
      <c r="AA649" s="184"/>
      <c r="AT649" s="185" t="s">
        <v>199</v>
      </c>
      <c r="AU649" s="185" t="s">
        <v>140</v>
      </c>
      <c r="AV649" s="10" t="s">
        <v>140</v>
      </c>
      <c r="AW649" s="10" t="s">
        <v>37</v>
      </c>
      <c r="AX649" s="10" t="s">
        <v>80</v>
      </c>
      <c r="AY649" s="185" t="s">
        <v>176</v>
      </c>
    </row>
    <row r="650" spans="2:51" s="11" customFormat="1" ht="22.5" customHeight="1">
      <c r="B650" s="186"/>
      <c r="C650" s="187"/>
      <c r="D650" s="187"/>
      <c r="E650" s="188" t="s">
        <v>22</v>
      </c>
      <c r="F650" s="271" t="s">
        <v>200</v>
      </c>
      <c r="G650" s="272"/>
      <c r="H650" s="272"/>
      <c r="I650" s="272"/>
      <c r="J650" s="187"/>
      <c r="K650" s="189">
        <v>13.593</v>
      </c>
      <c r="L650" s="187"/>
      <c r="M650" s="187"/>
      <c r="N650" s="187"/>
      <c r="O650" s="187"/>
      <c r="P650" s="187"/>
      <c r="Q650" s="187"/>
      <c r="R650" s="190"/>
      <c r="T650" s="191"/>
      <c r="U650" s="187"/>
      <c r="V650" s="187"/>
      <c r="W650" s="187"/>
      <c r="X650" s="187"/>
      <c r="Y650" s="187"/>
      <c r="Z650" s="187"/>
      <c r="AA650" s="192"/>
      <c r="AT650" s="193" t="s">
        <v>199</v>
      </c>
      <c r="AU650" s="193" t="s">
        <v>140</v>
      </c>
      <c r="AV650" s="11" t="s">
        <v>181</v>
      </c>
      <c r="AW650" s="11" t="s">
        <v>37</v>
      </c>
      <c r="AX650" s="11" t="s">
        <v>88</v>
      </c>
      <c r="AY650" s="193" t="s">
        <v>176</v>
      </c>
    </row>
    <row r="651" spans="2:65" s="1" customFormat="1" ht="22.5" customHeight="1">
      <c r="B651" s="38"/>
      <c r="C651" s="171" t="s">
        <v>936</v>
      </c>
      <c r="D651" s="171" t="s">
        <v>177</v>
      </c>
      <c r="E651" s="172" t="s">
        <v>937</v>
      </c>
      <c r="F651" s="265" t="s">
        <v>938</v>
      </c>
      <c r="G651" s="265"/>
      <c r="H651" s="265"/>
      <c r="I651" s="265"/>
      <c r="J651" s="173" t="s">
        <v>315</v>
      </c>
      <c r="K651" s="174">
        <v>12.55</v>
      </c>
      <c r="L651" s="266">
        <v>0</v>
      </c>
      <c r="M651" s="267"/>
      <c r="N651" s="268">
        <f>ROUND(L651*K651,2)</f>
        <v>0</v>
      </c>
      <c r="O651" s="268"/>
      <c r="P651" s="268"/>
      <c r="Q651" s="268"/>
      <c r="R651" s="40"/>
      <c r="T651" s="175" t="s">
        <v>22</v>
      </c>
      <c r="U651" s="47" t="s">
        <v>45</v>
      </c>
      <c r="V651" s="39"/>
      <c r="W651" s="176">
        <f>V651*K651</f>
        <v>0</v>
      </c>
      <c r="X651" s="176">
        <v>0</v>
      </c>
      <c r="Y651" s="176">
        <f>X651*K651</f>
        <v>0</v>
      </c>
      <c r="Z651" s="176">
        <v>0.063</v>
      </c>
      <c r="AA651" s="177">
        <f>Z651*K651</f>
        <v>0.7906500000000001</v>
      </c>
      <c r="AR651" s="21" t="s">
        <v>181</v>
      </c>
      <c r="AT651" s="21" t="s">
        <v>177</v>
      </c>
      <c r="AU651" s="21" t="s">
        <v>140</v>
      </c>
      <c r="AY651" s="21" t="s">
        <v>176</v>
      </c>
      <c r="BE651" s="113">
        <f>IF(U651="základní",N651,0)</f>
        <v>0</v>
      </c>
      <c r="BF651" s="113">
        <f>IF(U651="snížená",N651,0)</f>
        <v>0</v>
      </c>
      <c r="BG651" s="113">
        <f>IF(U651="zákl. přenesená",N651,0)</f>
        <v>0</v>
      </c>
      <c r="BH651" s="113">
        <f>IF(U651="sníž. přenesená",N651,0)</f>
        <v>0</v>
      </c>
      <c r="BI651" s="113">
        <f>IF(U651="nulová",N651,0)</f>
        <v>0</v>
      </c>
      <c r="BJ651" s="21" t="s">
        <v>88</v>
      </c>
      <c r="BK651" s="113">
        <f>ROUND(L651*K651,2)</f>
        <v>0</v>
      </c>
      <c r="BL651" s="21" t="s">
        <v>181</v>
      </c>
      <c r="BM651" s="21" t="s">
        <v>939</v>
      </c>
    </row>
    <row r="652" spans="2:65" s="1" customFormat="1" ht="31.5" customHeight="1">
      <c r="B652" s="38"/>
      <c r="C652" s="171" t="s">
        <v>940</v>
      </c>
      <c r="D652" s="171" t="s">
        <v>177</v>
      </c>
      <c r="E652" s="172" t="s">
        <v>941</v>
      </c>
      <c r="F652" s="265" t="s">
        <v>942</v>
      </c>
      <c r="G652" s="265"/>
      <c r="H652" s="265"/>
      <c r="I652" s="265"/>
      <c r="J652" s="173" t="s">
        <v>461</v>
      </c>
      <c r="K652" s="174">
        <v>43</v>
      </c>
      <c r="L652" s="266">
        <v>0</v>
      </c>
      <c r="M652" s="267"/>
      <c r="N652" s="268">
        <f>ROUND(L652*K652,2)</f>
        <v>0</v>
      </c>
      <c r="O652" s="268"/>
      <c r="P652" s="268"/>
      <c r="Q652" s="268"/>
      <c r="R652" s="40"/>
      <c r="T652" s="175" t="s">
        <v>22</v>
      </c>
      <c r="U652" s="47" t="s">
        <v>45</v>
      </c>
      <c r="V652" s="39"/>
      <c r="W652" s="176">
        <f>V652*K652</f>
        <v>0</v>
      </c>
      <c r="X652" s="176">
        <v>0</v>
      </c>
      <c r="Y652" s="176">
        <f>X652*K652</f>
        <v>0</v>
      </c>
      <c r="Z652" s="176">
        <v>0.099</v>
      </c>
      <c r="AA652" s="177">
        <f>Z652*K652</f>
        <v>4.257000000000001</v>
      </c>
      <c r="AR652" s="21" t="s">
        <v>181</v>
      </c>
      <c r="AT652" s="21" t="s">
        <v>177</v>
      </c>
      <c r="AU652" s="21" t="s">
        <v>140</v>
      </c>
      <c r="AY652" s="21" t="s">
        <v>176</v>
      </c>
      <c r="BE652" s="113">
        <f>IF(U652="základní",N652,0)</f>
        <v>0</v>
      </c>
      <c r="BF652" s="113">
        <f>IF(U652="snížená",N652,0)</f>
        <v>0</v>
      </c>
      <c r="BG652" s="113">
        <f>IF(U652="zákl. přenesená",N652,0)</f>
        <v>0</v>
      </c>
      <c r="BH652" s="113">
        <f>IF(U652="sníž. přenesená",N652,0)</f>
        <v>0</v>
      </c>
      <c r="BI652" s="113">
        <f>IF(U652="nulová",N652,0)</f>
        <v>0</v>
      </c>
      <c r="BJ652" s="21" t="s">
        <v>88</v>
      </c>
      <c r="BK652" s="113">
        <f>ROUND(L652*K652,2)</f>
        <v>0</v>
      </c>
      <c r="BL652" s="21" t="s">
        <v>181</v>
      </c>
      <c r="BM652" s="21" t="s">
        <v>943</v>
      </c>
    </row>
    <row r="653" spans="2:51" s="12" customFormat="1" ht="22.5" customHeight="1">
      <c r="B653" s="194"/>
      <c r="C653" s="195"/>
      <c r="D653" s="195"/>
      <c r="E653" s="196" t="s">
        <v>22</v>
      </c>
      <c r="F653" s="311" t="s">
        <v>944</v>
      </c>
      <c r="G653" s="312"/>
      <c r="H653" s="312"/>
      <c r="I653" s="312"/>
      <c r="J653" s="195"/>
      <c r="K653" s="197" t="s">
        <v>22</v>
      </c>
      <c r="L653" s="195"/>
      <c r="M653" s="195"/>
      <c r="N653" s="195"/>
      <c r="O653" s="195"/>
      <c r="P653" s="195"/>
      <c r="Q653" s="195"/>
      <c r="R653" s="198"/>
      <c r="T653" s="199"/>
      <c r="U653" s="195"/>
      <c r="V653" s="195"/>
      <c r="W653" s="195"/>
      <c r="X653" s="195"/>
      <c r="Y653" s="195"/>
      <c r="Z653" s="195"/>
      <c r="AA653" s="200"/>
      <c r="AT653" s="201" t="s">
        <v>199</v>
      </c>
      <c r="AU653" s="201" t="s">
        <v>140</v>
      </c>
      <c r="AV653" s="12" t="s">
        <v>88</v>
      </c>
      <c r="AW653" s="12" t="s">
        <v>37</v>
      </c>
      <c r="AX653" s="12" t="s">
        <v>80</v>
      </c>
      <c r="AY653" s="201" t="s">
        <v>176</v>
      </c>
    </row>
    <row r="654" spans="2:51" s="12" customFormat="1" ht="22.5" customHeight="1">
      <c r="B654" s="194"/>
      <c r="C654" s="195"/>
      <c r="D654" s="195"/>
      <c r="E654" s="196" t="s">
        <v>22</v>
      </c>
      <c r="F654" s="305" t="s">
        <v>326</v>
      </c>
      <c r="G654" s="306"/>
      <c r="H654" s="306"/>
      <c r="I654" s="306"/>
      <c r="J654" s="195"/>
      <c r="K654" s="197" t="s">
        <v>22</v>
      </c>
      <c r="L654" s="195"/>
      <c r="M654" s="195"/>
      <c r="N654" s="195"/>
      <c r="O654" s="195"/>
      <c r="P654" s="195"/>
      <c r="Q654" s="195"/>
      <c r="R654" s="198"/>
      <c r="T654" s="199"/>
      <c r="U654" s="195"/>
      <c r="V654" s="195"/>
      <c r="W654" s="195"/>
      <c r="X654" s="195"/>
      <c r="Y654" s="195"/>
      <c r="Z654" s="195"/>
      <c r="AA654" s="200"/>
      <c r="AT654" s="201" t="s">
        <v>199</v>
      </c>
      <c r="AU654" s="201" t="s">
        <v>140</v>
      </c>
      <c r="AV654" s="12" t="s">
        <v>88</v>
      </c>
      <c r="AW654" s="12" t="s">
        <v>37</v>
      </c>
      <c r="AX654" s="12" t="s">
        <v>80</v>
      </c>
      <c r="AY654" s="201" t="s">
        <v>176</v>
      </c>
    </row>
    <row r="655" spans="2:51" s="10" customFormat="1" ht="22.5" customHeight="1">
      <c r="B655" s="178"/>
      <c r="C655" s="179"/>
      <c r="D655" s="179"/>
      <c r="E655" s="180" t="s">
        <v>22</v>
      </c>
      <c r="F655" s="303" t="s">
        <v>945</v>
      </c>
      <c r="G655" s="304"/>
      <c r="H655" s="304"/>
      <c r="I655" s="304"/>
      <c r="J655" s="179"/>
      <c r="K655" s="181">
        <v>18</v>
      </c>
      <c r="L655" s="179"/>
      <c r="M655" s="179"/>
      <c r="N655" s="179"/>
      <c r="O655" s="179"/>
      <c r="P655" s="179"/>
      <c r="Q655" s="179"/>
      <c r="R655" s="182"/>
      <c r="T655" s="183"/>
      <c r="U655" s="179"/>
      <c r="V655" s="179"/>
      <c r="W655" s="179"/>
      <c r="X655" s="179"/>
      <c r="Y655" s="179"/>
      <c r="Z655" s="179"/>
      <c r="AA655" s="184"/>
      <c r="AT655" s="185" t="s">
        <v>199</v>
      </c>
      <c r="AU655" s="185" t="s">
        <v>140</v>
      </c>
      <c r="AV655" s="10" t="s">
        <v>140</v>
      </c>
      <c r="AW655" s="10" t="s">
        <v>37</v>
      </c>
      <c r="AX655" s="10" t="s">
        <v>80</v>
      </c>
      <c r="AY655" s="185" t="s">
        <v>176</v>
      </c>
    </row>
    <row r="656" spans="2:51" s="10" customFormat="1" ht="22.5" customHeight="1">
      <c r="B656" s="178"/>
      <c r="C656" s="179"/>
      <c r="D656" s="179"/>
      <c r="E656" s="180" t="s">
        <v>22</v>
      </c>
      <c r="F656" s="303" t="s">
        <v>946</v>
      </c>
      <c r="G656" s="304"/>
      <c r="H656" s="304"/>
      <c r="I656" s="304"/>
      <c r="J656" s="179"/>
      <c r="K656" s="181">
        <v>25</v>
      </c>
      <c r="L656" s="179"/>
      <c r="M656" s="179"/>
      <c r="N656" s="179"/>
      <c r="O656" s="179"/>
      <c r="P656" s="179"/>
      <c r="Q656" s="179"/>
      <c r="R656" s="182"/>
      <c r="T656" s="183"/>
      <c r="U656" s="179"/>
      <c r="V656" s="179"/>
      <c r="W656" s="179"/>
      <c r="X656" s="179"/>
      <c r="Y656" s="179"/>
      <c r="Z656" s="179"/>
      <c r="AA656" s="184"/>
      <c r="AT656" s="185" t="s">
        <v>199</v>
      </c>
      <c r="AU656" s="185" t="s">
        <v>140</v>
      </c>
      <c r="AV656" s="10" t="s">
        <v>140</v>
      </c>
      <c r="AW656" s="10" t="s">
        <v>37</v>
      </c>
      <c r="AX656" s="10" t="s">
        <v>80</v>
      </c>
      <c r="AY656" s="185" t="s">
        <v>176</v>
      </c>
    </row>
    <row r="657" spans="2:51" s="11" customFormat="1" ht="22.5" customHeight="1">
      <c r="B657" s="186"/>
      <c r="C657" s="187"/>
      <c r="D657" s="187"/>
      <c r="E657" s="188" t="s">
        <v>22</v>
      </c>
      <c r="F657" s="271" t="s">
        <v>200</v>
      </c>
      <c r="G657" s="272"/>
      <c r="H657" s="272"/>
      <c r="I657" s="272"/>
      <c r="J657" s="187"/>
      <c r="K657" s="189">
        <v>43</v>
      </c>
      <c r="L657" s="187"/>
      <c r="M657" s="187"/>
      <c r="N657" s="187"/>
      <c r="O657" s="187"/>
      <c r="P657" s="187"/>
      <c r="Q657" s="187"/>
      <c r="R657" s="190"/>
      <c r="T657" s="191"/>
      <c r="U657" s="187"/>
      <c r="V657" s="187"/>
      <c r="W657" s="187"/>
      <c r="X657" s="187"/>
      <c r="Y657" s="187"/>
      <c r="Z657" s="187"/>
      <c r="AA657" s="192"/>
      <c r="AT657" s="193" t="s">
        <v>199</v>
      </c>
      <c r="AU657" s="193" t="s">
        <v>140</v>
      </c>
      <c r="AV657" s="11" t="s">
        <v>181</v>
      </c>
      <c r="AW657" s="11" t="s">
        <v>37</v>
      </c>
      <c r="AX657" s="11" t="s">
        <v>88</v>
      </c>
      <c r="AY657" s="193" t="s">
        <v>176</v>
      </c>
    </row>
    <row r="658" spans="2:65" s="1" customFormat="1" ht="31.5" customHeight="1">
      <c r="B658" s="38"/>
      <c r="C658" s="171" t="s">
        <v>947</v>
      </c>
      <c r="D658" s="171" t="s">
        <v>177</v>
      </c>
      <c r="E658" s="172" t="s">
        <v>948</v>
      </c>
      <c r="F658" s="265" t="s">
        <v>949</v>
      </c>
      <c r="G658" s="265"/>
      <c r="H658" s="265"/>
      <c r="I658" s="265"/>
      <c r="J658" s="173" t="s">
        <v>461</v>
      </c>
      <c r="K658" s="174">
        <v>15</v>
      </c>
      <c r="L658" s="266">
        <v>0</v>
      </c>
      <c r="M658" s="267"/>
      <c r="N658" s="268">
        <f>ROUND(L658*K658,2)</f>
        <v>0</v>
      </c>
      <c r="O658" s="268"/>
      <c r="P658" s="268"/>
      <c r="Q658" s="268"/>
      <c r="R658" s="40"/>
      <c r="T658" s="175" t="s">
        <v>22</v>
      </c>
      <c r="U658" s="47" t="s">
        <v>45</v>
      </c>
      <c r="V658" s="39"/>
      <c r="W658" s="176">
        <f>V658*K658</f>
        <v>0</v>
      </c>
      <c r="X658" s="176">
        <v>0</v>
      </c>
      <c r="Y658" s="176">
        <f>X658*K658</f>
        <v>0</v>
      </c>
      <c r="Z658" s="176">
        <v>0.124</v>
      </c>
      <c r="AA658" s="177">
        <f>Z658*K658</f>
        <v>1.8599999999999999</v>
      </c>
      <c r="AR658" s="21" t="s">
        <v>181</v>
      </c>
      <c r="AT658" s="21" t="s">
        <v>177</v>
      </c>
      <c r="AU658" s="21" t="s">
        <v>140</v>
      </c>
      <c r="AY658" s="21" t="s">
        <v>176</v>
      </c>
      <c r="BE658" s="113">
        <f>IF(U658="základní",N658,0)</f>
        <v>0</v>
      </c>
      <c r="BF658" s="113">
        <f>IF(U658="snížená",N658,0)</f>
        <v>0</v>
      </c>
      <c r="BG658" s="113">
        <f>IF(U658="zákl. přenesená",N658,0)</f>
        <v>0</v>
      </c>
      <c r="BH658" s="113">
        <f>IF(U658="sníž. přenesená",N658,0)</f>
        <v>0</v>
      </c>
      <c r="BI658" s="113">
        <f>IF(U658="nulová",N658,0)</f>
        <v>0</v>
      </c>
      <c r="BJ658" s="21" t="s">
        <v>88</v>
      </c>
      <c r="BK658" s="113">
        <f>ROUND(L658*K658,2)</f>
        <v>0</v>
      </c>
      <c r="BL658" s="21" t="s">
        <v>181</v>
      </c>
      <c r="BM658" s="21" t="s">
        <v>950</v>
      </c>
    </row>
    <row r="659" spans="2:51" s="12" customFormat="1" ht="22.5" customHeight="1">
      <c r="B659" s="194"/>
      <c r="C659" s="195"/>
      <c r="D659" s="195"/>
      <c r="E659" s="196" t="s">
        <v>22</v>
      </c>
      <c r="F659" s="311" t="s">
        <v>944</v>
      </c>
      <c r="G659" s="312"/>
      <c r="H659" s="312"/>
      <c r="I659" s="312"/>
      <c r="J659" s="195"/>
      <c r="K659" s="197" t="s">
        <v>22</v>
      </c>
      <c r="L659" s="195"/>
      <c r="M659" s="195"/>
      <c r="N659" s="195"/>
      <c r="O659" s="195"/>
      <c r="P659" s="195"/>
      <c r="Q659" s="195"/>
      <c r="R659" s="198"/>
      <c r="T659" s="199"/>
      <c r="U659" s="195"/>
      <c r="V659" s="195"/>
      <c r="W659" s="195"/>
      <c r="X659" s="195"/>
      <c r="Y659" s="195"/>
      <c r="Z659" s="195"/>
      <c r="AA659" s="200"/>
      <c r="AT659" s="201" t="s">
        <v>199</v>
      </c>
      <c r="AU659" s="201" t="s">
        <v>140</v>
      </c>
      <c r="AV659" s="12" t="s">
        <v>88</v>
      </c>
      <c r="AW659" s="12" t="s">
        <v>37</v>
      </c>
      <c r="AX659" s="12" t="s">
        <v>80</v>
      </c>
      <c r="AY659" s="201" t="s">
        <v>176</v>
      </c>
    </row>
    <row r="660" spans="2:51" s="12" customFormat="1" ht="22.5" customHeight="1">
      <c r="B660" s="194"/>
      <c r="C660" s="195"/>
      <c r="D660" s="195"/>
      <c r="E660" s="196" t="s">
        <v>22</v>
      </c>
      <c r="F660" s="305" t="s">
        <v>326</v>
      </c>
      <c r="G660" s="306"/>
      <c r="H660" s="306"/>
      <c r="I660" s="306"/>
      <c r="J660" s="195"/>
      <c r="K660" s="197" t="s">
        <v>22</v>
      </c>
      <c r="L660" s="195"/>
      <c r="M660" s="195"/>
      <c r="N660" s="195"/>
      <c r="O660" s="195"/>
      <c r="P660" s="195"/>
      <c r="Q660" s="195"/>
      <c r="R660" s="198"/>
      <c r="T660" s="199"/>
      <c r="U660" s="195"/>
      <c r="V660" s="195"/>
      <c r="W660" s="195"/>
      <c r="X660" s="195"/>
      <c r="Y660" s="195"/>
      <c r="Z660" s="195"/>
      <c r="AA660" s="200"/>
      <c r="AT660" s="201" t="s">
        <v>199</v>
      </c>
      <c r="AU660" s="201" t="s">
        <v>140</v>
      </c>
      <c r="AV660" s="12" t="s">
        <v>88</v>
      </c>
      <c r="AW660" s="12" t="s">
        <v>37</v>
      </c>
      <c r="AX660" s="12" t="s">
        <v>80</v>
      </c>
      <c r="AY660" s="201" t="s">
        <v>176</v>
      </c>
    </row>
    <row r="661" spans="2:51" s="10" customFormat="1" ht="22.5" customHeight="1">
      <c r="B661" s="178"/>
      <c r="C661" s="179"/>
      <c r="D661" s="179"/>
      <c r="E661" s="180" t="s">
        <v>22</v>
      </c>
      <c r="F661" s="303" t="s">
        <v>186</v>
      </c>
      <c r="G661" s="304"/>
      <c r="H661" s="304"/>
      <c r="I661" s="304"/>
      <c r="J661" s="179"/>
      <c r="K661" s="181">
        <v>3</v>
      </c>
      <c r="L661" s="179"/>
      <c r="M661" s="179"/>
      <c r="N661" s="179"/>
      <c r="O661" s="179"/>
      <c r="P661" s="179"/>
      <c r="Q661" s="179"/>
      <c r="R661" s="182"/>
      <c r="T661" s="183"/>
      <c r="U661" s="179"/>
      <c r="V661" s="179"/>
      <c r="W661" s="179"/>
      <c r="X661" s="179"/>
      <c r="Y661" s="179"/>
      <c r="Z661" s="179"/>
      <c r="AA661" s="184"/>
      <c r="AT661" s="185" t="s">
        <v>199</v>
      </c>
      <c r="AU661" s="185" t="s">
        <v>140</v>
      </c>
      <c r="AV661" s="10" t="s">
        <v>140</v>
      </c>
      <c r="AW661" s="10" t="s">
        <v>37</v>
      </c>
      <c r="AX661" s="10" t="s">
        <v>80</v>
      </c>
      <c r="AY661" s="185" t="s">
        <v>176</v>
      </c>
    </row>
    <row r="662" spans="2:51" s="10" customFormat="1" ht="22.5" customHeight="1">
      <c r="B662" s="178"/>
      <c r="C662" s="179"/>
      <c r="D662" s="179"/>
      <c r="E662" s="180" t="s">
        <v>22</v>
      </c>
      <c r="F662" s="303" t="s">
        <v>951</v>
      </c>
      <c r="G662" s="304"/>
      <c r="H662" s="304"/>
      <c r="I662" s="304"/>
      <c r="J662" s="179"/>
      <c r="K662" s="181">
        <v>12</v>
      </c>
      <c r="L662" s="179"/>
      <c r="M662" s="179"/>
      <c r="N662" s="179"/>
      <c r="O662" s="179"/>
      <c r="P662" s="179"/>
      <c r="Q662" s="179"/>
      <c r="R662" s="182"/>
      <c r="T662" s="183"/>
      <c r="U662" s="179"/>
      <c r="V662" s="179"/>
      <c r="W662" s="179"/>
      <c r="X662" s="179"/>
      <c r="Y662" s="179"/>
      <c r="Z662" s="179"/>
      <c r="AA662" s="184"/>
      <c r="AT662" s="185" t="s">
        <v>199</v>
      </c>
      <c r="AU662" s="185" t="s">
        <v>140</v>
      </c>
      <c r="AV662" s="10" t="s">
        <v>140</v>
      </c>
      <c r="AW662" s="10" t="s">
        <v>37</v>
      </c>
      <c r="AX662" s="10" t="s">
        <v>80</v>
      </c>
      <c r="AY662" s="185" t="s">
        <v>176</v>
      </c>
    </row>
    <row r="663" spans="2:51" s="11" customFormat="1" ht="22.5" customHeight="1">
      <c r="B663" s="186"/>
      <c r="C663" s="187"/>
      <c r="D663" s="187"/>
      <c r="E663" s="188" t="s">
        <v>22</v>
      </c>
      <c r="F663" s="271" t="s">
        <v>200</v>
      </c>
      <c r="G663" s="272"/>
      <c r="H663" s="272"/>
      <c r="I663" s="272"/>
      <c r="J663" s="187"/>
      <c r="K663" s="189">
        <v>15</v>
      </c>
      <c r="L663" s="187"/>
      <c r="M663" s="187"/>
      <c r="N663" s="187"/>
      <c r="O663" s="187"/>
      <c r="P663" s="187"/>
      <c r="Q663" s="187"/>
      <c r="R663" s="190"/>
      <c r="T663" s="191"/>
      <c r="U663" s="187"/>
      <c r="V663" s="187"/>
      <c r="W663" s="187"/>
      <c r="X663" s="187"/>
      <c r="Y663" s="187"/>
      <c r="Z663" s="187"/>
      <c r="AA663" s="192"/>
      <c r="AT663" s="193" t="s">
        <v>199</v>
      </c>
      <c r="AU663" s="193" t="s">
        <v>140</v>
      </c>
      <c r="AV663" s="11" t="s">
        <v>181</v>
      </c>
      <c r="AW663" s="11" t="s">
        <v>37</v>
      </c>
      <c r="AX663" s="11" t="s">
        <v>88</v>
      </c>
      <c r="AY663" s="193" t="s">
        <v>176</v>
      </c>
    </row>
    <row r="664" spans="2:65" s="1" customFormat="1" ht="31.5" customHeight="1">
      <c r="B664" s="38"/>
      <c r="C664" s="171" t="s">
        <v>952</v>
      </c>
      <c r="D664" s="171" t="s">
        <v>177</v>
      </c>
      <c r="E664" s="172" t="s">
        <v>953</v>
      </c>
      <c r="F664" s="265" t="s">
        <v>954</v>
      </c>
      <c r="G664" s="265"/>
      <c r="H664" s="265"/>
      <c r="I664" s="265"/>
      <c r="J664" s="173" t="s">
        <v>180</v>
      </c>
      <c r="K664" s="174">
        <v>4.283</v>
      </c>
      <c r="L664" s="266">
        <v>0</v>
      </c>
      <c r="M664" s="267"/>
      <c r="N664" s="268">
        <f>ROUND(L664*K664,2)</f>
        <v>0</v>
      </c>
      <c r="O664" s="268"/>
      <c r="P664" s="268"/>
      <c r="Q664" s="268"/>
      <c r="R664" s="40"/>
      <c r="T664" s="175" t="s">
        <v>22</v>
      </c>
      <c r="U664" s="47" t="s">
        <v>45</v>
      </c>
      <c r="V664" s="39"/>
      <c r="W664" s="176">
        <f>V664*K664</f>
        <v>0</v>
      </c>
      <c r="X664" s="176">
        <v>0</v>
      </c>
      <c r="Y664" s="176">
        <f>X664*K664</f>
        <v>0</v>
      </c>
      <c r="Z664" s="176">
        <v>1.8</v>
      </c>
      <c r="AA664" s="177">
        <f>Z664*K664</f>
        <v>7.7094000000000005</v>
      </c>
      <c r="AR664" s="21" t="s">
        <v>181</v>
      </c>
      <c r="AT664" s="21" t="s">
        <v>177</v>
      </c>
      <c r="AU664" s="21" t="s">
        <v>140</v>
      </c>
      <c r="AY664" s="21" t="s">
        <v>176</v>
      </c>
      <c r="BE664" s="113">
        <f>IF(U664="základní",N664,0)</f>
        <v>0</v>
      </c>
      <c r="BF664" s="113">
        <f>IF(U664="snížená",N664,0)</f>
        <v>0</v>
      </c>
      <c r="BG664" s="113">
        <f>IF(U664="zákl. přenesená",N664,0)</f>
        <v>0</v>
      </c>
      <c r="BH664" s="113">
        <f>IF(U664="sníž. přenesená",N664,0)</f>
        <v>0</v>
      </c>
      <c r="BI664" s="113">
        <f>IF(U664="nulová",N664,0)</f>
        <v>0</v>
      </c>
      <c r="BJ664" s="21" t="s">
        <v>88</v>
      </c>
      <c r="BK664" s="113">
        <f>ROUND(L664*K664,2)</f>
        <v>0</v>
      </c>
      <c r="BL664" s="21" t="s">
        <v>181</v>
      </c>
      <c r="BM664" s="21" t="s">
        <v>955</v>
      </c>
    </row>
    <row r="665" spans="2:51" s="12" customFormat="1" ht="22.5" customHeight="1">
      <c r="B665" s="194"/>
      <c r="C665" s="195"/>
      <c r="D665" s="195"/>
      <c r="E665" s="196" t="s">
        <v>22</v>
      </c>
      <c r="F665" s="311" t="s">
        <v>410</v>
      </c>
      <c r="G665" s="312"/>
      <c r="H665" s="312"/>
      <c r="I665" s="312"/>
      <c r="J665" s="195"/>
      <c r="K665" s="197" t="s">
        <v>22</v>
      </c>
      <c r="L665" s="195"/>
      <c r="M665" s="195"/>
      <c r="N665" s="195"/>
      <c r="O665" s="195"/>
      <c r="P665" s="195"/>
      <c r="Q665" s="195"/>
      <c r="R665" s="198"/>
      <c r="T665" s="199"/>
      <c r="U665" s="195"/>
      <c r="V665" s="195"/>
      <c r="W665" s="195"/>
      <c r="X665" s="195"/>
      <c r="Y665" s="195"/>
      <c r="Z665" s="195"/>
      <c r="AA665" s="200"/>
      <c r="AT665" s="201" t="s">
        <v>199</v>
      </c>
      <c r="AU665" s="201" t="s">
        <v>140</v>
      </c>
      <c r="AV665" s="12" t="s">
        <v>88</v>
      </c>
      <c r="AW665" s="12" t="s">
        <v>37</v>
      </c>
      <c r="AX665" s="12" t="s">
        <v>80</v>
      </c>
      <c r="AY665" s="201" t="s">
        <v>176</v>
      </c>
    </row>
    <row r="666" spans="2:51" s="10" customFormat="1" ht="22.5" customHeight="1">
      <c r="B666" s="178"/>
      <c r="C666" s="179"/>
      <c r="D666" s="179"/>
      <c r="E666" s="180" t="s">
        <v>22</v>
      </c>
      <c r="F666" s="303" t="s">
        <v>956</v>
      </c>
      <c r="G666" s="304"/>
      <c r="H666" s="304"/>
      <c r="I666" s="304"/>
      <c r="J666" s="179"/>
      <c r="K666" s="181">
        <v>4.283</v>
      </c>
      <c r="L666" s="179"/>
      <c r="M666" s="179"/>
      <c r="N666" s="179"/>
      <c r="O666" s="179"/>
      <c r="P666" s="179"/>
      <c r="Q666" s="179"/>
      <c r="R666" s="182"/>
      <c r="T666" s="183"/>
      <c r="U666" s="179"/>
      <c r="V666" s="179"/>
      <c r="W666" s="179"/>
      <c r="X666" s="179"/>
      <c r="Y666" s="179"/>
      <c r="Z666" s="179"/>
      <c r="AA666" s="184"/>
      <c r="AT666" s="185" t="s">
        <v>199</v>
      </c>
      <c r="AU666" s="185" t="s">
        <v>140</v>
      </c>
      <c r="AV666" s="10" t="s">
        <v>140</v>
      </c>
      <c r="AW666" s="10" t="s">
        <v>37</v>
      </c>
      <c r="AX666" s="10" t="s">
        <v>80</v>
      </c>
      <c r="AY666" s="185" t="s">
        <v>176</v>
      </c>
    </row>
    <row r="667" spans="2:51" s="11" customFormat="1" ht="22.5" customHeight="1">
      <c r="B667" s="186"/>
      <c r="C667" s="187"/>
      <c r="D667" s="187"/>
      <c r="E667" s="188" t="s">
        <v>22</v>
      </c>
      <c r="F667" s="271" t="s">
        <v>200</v>
      </c>
      <c r="G667" s="272"/>
      <c r="H667" s="272"/>
      <c r="I667" s="272"/>
      <c r="J667" s="187"/>
      <c r="K667" s="189">
        <v>4.283</v>
      </c>
      <c r="L667" s="187"/>
      <c r="M667" s="187"/>
      <c r="N667" s="187"/>
      <c r="O667" s="187"/>
      <c r="P667" s="187"/>
      <c r="Q667" s="187"/>
      <c r="R667" s="190"/>
      <c r="T667" s="191"/>
      <c r="U667" s="187"/>
      <c r="V667" s="187"/>
      <c r="W667" s="187"/>
      <c r="X667" s="187"/>
      <c r="Y667" s="187"/>
      <c r="Z667" s="187"/>
      <c r="AA667" s="192"/>
      <c r="AT667" s="193" t="s">
        <v>199</v>
      </c>
      <c r="AU667" s="193" t="s">
        <v>140</v>
      </c>
      <c r="AV667" s="11" t="s">
        <v>181</v>
      </c>
      <c r="AW667" s="11" t="s">
        <v>37</v>
      </c>
      <c r="AX667" s="11" t="s">
        <v>88</v>
      </c>
      <c r="AY667" s="193" t="s">
        <v>176</v>
      </c>
    </row>
    <row r="668" spans="2:65" s="1" customFormat="1" ht="31.5" customHeight="1">
      <c r="B668" s="38"/>
      <c r="C668" s="171" t="s">
        <v>957</v>
      </c>
      <c r="D668" s="171" t="s">
        <v>177</v>
      </c>
      <c r="E668" s="172" t="s">
        <v>958</v>
      </c>
      <c r="F668" s="265" t="s">
        <v>959</v>
      </c>
      <c r="G668" s="265"/>
      <c r="H668" s="265"/>
      <c r="I668" s="265"/>
      <c r="J668" s="173" t="s">
        <v>461</v>
      </c>
      <c r="K668" s="174">
        <v>3</v>
      </c>
      <c r="L668" s="266">
        <v>0</v>
      </c>
      <c r="M668" s="267"/>
      <c r="N668" s="268">
        <f>ROUND(L668*K668,2)</f>
        <v>0</v>
      </c>
      <c r="O668" s="268"/>
      <c r="P668" s="268"/>
      <c r="Q668" s="268"/>
      <c r="R668" s="40"/>
      <c r="T668" s="175" t="s">
        <v>22</v>
      </c>
      <c r="U668" s="47" t="s">
        <v>45</v>
      </c>
      <c r="V668" s="39"/>
      <c r="W668" s="176">
        <f>V668*K668</f>
        <v>0</v>
      </c>
      <c r="X668" s="176">
        <v>0</v>
      </c>
      <c r="Y668" s="176">
        <f>X668*K668</f>
        <v>0</v>
      </c>
      <c r="Z668" s="176">
        <v>0.139</v>
      </c>
      <c r="AA668" s="177">
        <f>Z668*K668</f>
        <v>0.41700000000000004</v>
      </c>
      <c r="AR668" s="21" t="s">
        <v>181</v>
      </c>
      <c r="AT668" s="21" t="s">
        <v>177</v>
      </c>
      <c r="AU668" s="21" t="s">
        <v>140</v>
      </c>
      <c r="AY668" s="21" t="s">
        <v>176</v>
      </c>
      <c r="BE668" s="113">
        <f>IF(U668="základní",N668,0)</f>
        <v>0</v>
      </c>
      <c r="BF668" s="113">
        <f>IF(U668="snížená",N668,0)</f>
        <v>0</v>
      </c>
      <c r="BG668" s="113">
        <f>IF(U668="zákl. přenesená",N668,0)</f>
        <v>0</v>
      </c>
      <c r="BH668" s="113">
        <f>IF(U668="sníž. přenesená",N668,0)</f>
        <v>0</v>
      </c>
      <c r="BI668" s="113">
        <f>IF(U668="nulová",N668,0)</f>
        <v>0</v>
      </c>
      <c r="BJ668" s="21" t="s">
        <v>88</v>
      </c>
      <c r="BK668" s="113">
        <f>ROUND(L668*K668,2)</f>
        <v>0</v>
      </c>
      <c r="BL668" s="21" t="s">
        <v>181</v>
      </c>
      <c r="BM668" s="21" t="s">
        <v>960</v>
      </c>
    </row>
    <row r="669" spans="2:65" s="1" customFormat="1" ht="31.5" customHeight="1">
      <c r="B669" s="38"/>
      <c r="C669" s="171" t="s">
        <v>961</v>
      </c>
      <c r="D669" s="171" t="s">
        <v>177</v>
      </c>
      <c r="E669" s="172" t="s">
        <v>962</v>
      </c>
      <c r="F669" s="265" t="s">
        <v>963</v>
      </c>
      <c r="G669" s="265"/>
      <c r="H669" s="265"/>
      <c r="I669" s="265"/>
      <c r="J669" s="173" t="s">
        <v>461</v>
      </c>
      <c r="K669" s="174">
        <v>9</v>
      </c>
      <c r="L669" s="266">
        <v>0</v>
      </c>
      <c r="M669" s="267"/>
      <c r="N669" s="268">
        <f>ROUND(L669*K669,2)</f>
        <v>0</v>
      </c>
      <c r="O669" s="268"/>
      <c r="P669" s="268"/>
      <c r="Q669" s="268"/>
      <c r="R669" s="40"/>
      <c r="T669" s="175" t="s">
        <v>22</v>
      </c>
      <c r="U669" s="47" t="s">
        <v>45</v>
      </c>
      <c r="V669" s="39"/>
      <c r="W669" s="176">
        <f>V669*K669</f>
        <v>0</v>
      </c>
      <c r="X669" s="176">
        <v>0</v>
      </c>
      <c r="Y669" s="176">
        <f>X669*K669</f>
        <v>0</v>
      </c>
      <c r="Z669" s="176">
        <v>0.049</v>
      </c>
      <c r="AA669" s="177">
        <f>Z669*K669</f>
        <v>0.441</v>
      </c>
      <c r="AR669" s="21" t="s">
        <v>181</v>
      </c>
      <c r="AT669" s="21" t="s">
        <v>177</v>
      </c>
      <c r="AU669" s="21" t="s">
        <v>140</v>
      </c>
      <c r="AY669" s="21" t="s">
        <v>176</v>
      </c>
      <c r="BE669" s="113">
        <f>IF(U669="základní",N669,0)</f>
        <v>0</v>
      </c>
      <c r="BF669" s="113">
        <f>IF(U669="snížená",N669,0)</f>
        <v>0</v>
      </c>
      <c r="BG669" s="113">
        <f>IF(U669="zákl. přenesená",N669,0)</f>
        <v>0</v>
      </c>
      <c r="BH669" s="113">
        <f>IF(U669="sníž. přenesená",N669,0)</f>
        <v>0</v>
      </c>
      <c r="BI669" s="113">
        <f>IF(U669="nulová",N669,0)</f>
        <v>0</v>
      </c>
      <c r="BJ669" s="21" t="s">
        <v>88</v>
      </c>
      <c r="BK669" s="113">
        <f>ROUND(L669*K669,2)</f>
        <v>0</v>
      </c>
      <c r="BL669" s="21" t="s">
        <v>181</v>
      </c>
      <c r="BM669" s="21" t="s">
        <v>964</v>
      </c>
    </row>
    <row r="670" spans="2:51" s="10" customFormat="1" ht="22.5" customHeight="1">
      <c r="B670" s="178"/>
      <c r="C670" s="179"/>
      <c r="D670" s="179"/>
      <c r="E670" s="180" t="s">
        <v>22</v>
      </c>
      <c r="F670" s="269" t="s">
        <v>965</v>
      </c>
      <c r="G670" s="270"/>
      <c r="H670" s="270"/>
      <c r="I670" s="270"/>
      <c r="J670" s="179"/>
      <c r="K670" s="181">
        <v>9</v>
      </c>
      <c r="L670" s="179"/>
      <c r="M670" s="179"/>
      <c r="N670" s="179"/>
      <c r="O670" s="179"/>
      <c r="P670" s="179"/>
      <c r="Q670" s="179"/>
      <c r="R670" s="182"/>
      <c r="T670" s="183"/>
      <c r="U670" s="179"/>
      <c r="V670" s="179"/>
      <c r="W670" s="179"/>
      <c r="X670" s="179"/>
      <c r="Y670" s="179"/>
      <c r="Z670" s="179"/>
      <c r="AA670" s="184"/>
      <c r="AT670" s="185" t="s">
        <v>199</v>
      </c>
      <c r="AU670" s="185" t="s">
        <v>140</v>
      </c>
      <c r="AV670" s="10" t="s">
        <v>140</v>
      </c>
      <c r="AW670" s="10" t="s">
        <v>37</v>
      </c>
      <c r="AX670" s="10" t="s">
        <v>80</v>
      </c>
      <c r="AY670" s="185" t="s">
        <v>176</v>
      </c>
    </row>
    <row r="671" spans="2:51" s="11" customFormat="1" ht="22.5" customHeight="1">
      <c r="B671" s="186"/>
      <c r="C671" s="187"/>
      <c r="D671" s="187"/>
      <c r="E671" s="188" t="s">
        <v>22</v>
      </c>
      <c r="F671" s="271" t="s">
        <v>200</v>
      </c>
      <c r="G671" s="272"/>
      <c r="H671" s="272"/>
      <c r="I671" s="272"/>
      <c r="J671" s="187"/>
      <c r="K671" s="189">
        <v>9</v>
      </c>
      <c r="L671" s="187"/>
      <c r="M671" s="187"/>
      <c r="N671" s="187"/>
      <c r="O671" s="187"/>
      <c r="P671" s="187"/>
      <c r="Q671" s="187"/>
      <c r="R671" s="190"/>
      <c r="T671" s="191"/>
      <c r="U671" s="187"/>
      <c r="V671" s="187"/>
      <c r="W671" s="187"/>
      <c r="X671" s="187"/>
      <c r="Y671" s="187"/>
      <c r="Z671" s="187"/>
      <c r="AA671" s="192"/>
      <c r="AT671" s="193" t="s">
        <v>199</v>
      </c>
      <c r="AU671" s="193" t="s">
        <v>140</v>
      </c>
      <c r="AV671" s="11" t="s">
        <v>181</v>
      </c>
      <c r="AW671" s="11" t="s">
        <v>37</v>
      </c>
      <c r="AX671" s="11" t="s">
        <v>88</v>
      </c>
      <c r="AY671" s="193" t="s">
        <v>176</v>
      </c>
    </row>
    <row r="672" spans="2:65" s="1" customFormat="1" ht="31.5" customHeight="1">
      <c r="B672" s="38"/>
      <c r="C672" s="171" t="s">
        <v>966</v>
      </c>
      <c r="D672" s="171" t="s">
        <v>177</v>
      </c>
      <c r="E672" s="172" t="s">
        <v>967</v>
      </c>
      <c r="F672" s="265" t="s">
        <v>968</v>
      </c>
      <c r="G672" s="265"/>
      <c r="H672" s="265"/>
      <c r="I672" s="265"/>
      <c r="J672" s="173" t="s">
        <v>461</v>
      </c>
      <c r="K672" s="174">
        <v>5</v>
      </c>
      <c r="L672" s="266">
        <v>0</v>
      </c>
      <c r="M672" s="267"/>
      <c r="N672" s="268">
        <f>ROUND(L672*K672,2)</f>
        <v>0</v>
      </c>
      <c r="O672" s="268"/>
      <c r="P672" s="268"/>
      <c r="Q672" s="268"/>
      <c r="R672" s="40"/>
      <c r="T672" s="175" t="s">
        <v>22</v>
      </c>
      <c r="U672" s="47" t="s">
        <v>45</v>
      </c>
      <c r="V672" s="39"/>
      <c r="W672" s="176">
        <f>V672*K672</f>
        <v>0</v>
      </c>
      <c r="X672" s="176">
        <v>0</v>
      </c>
      <c r="Y672" s="176">
        <f>X672*K672</f>
        <v>0</v>
      </c>
      <c r="Z672" s="176">
        <v>0.135</v>
      </c>
      <c r="AA672" s="177">
        <f>Z672*K672</f>
        <v>0.675</v>
      </c>
      <c r="AR672" s="21" t="s">
        <v>181</v>
      </c>
      <c r="AT672" s="21" t="s">
        <v>177</v>
      </c>
      <c r="AU672" s="21" t="s">
        <v>140</v>
      </c>
      <c r="AY672" s="21" t="s">
        <v>176</v>
      </c>
      <c r="BE672" s="113">
        <f>IF(U672="základní",N672,0)</f>
        <v>0</v>
      </c>
      <c r="BF672" s="113">
        <f>IF(U672="snížená",N672,0)</f>
        <v>0</v>
      </c>
      <c r="BG672" s="113">
        <f>IF(U672="zákl. přenesená",N672,0)</f>
        <v>0</v>
      </c>
      <c r="BH672" s="113">
        <f>IF(U672="sníž. přenesená",N672,0)</f>
        <v>0</v>
      </c>
      <c r="BI672" s="113">
        <f>IF(U672="nulová",N672,0)</f>
        <v>0</v>
      </c>
      <c r="BJ672" s="21" t="s">
        <v>88</v>
      </c>
      <c r="BK672" s="113">
        <f>ROUND(L672*K672,2)</f>
        <v>0</v>
      </c>
      <c r="BL672" s="21" t="s">
        <v>181</v>
      </c>
      <c r="BM672" s="21" t="s">
        <v>969</v>
      </c>
    </row>
    <row r="673" spans="2:51" s="10" customFormat="1" ht="22.5" customHeight="1">
      <c r="B673" s="178"/>
      <c r="C673" s="179"/>
      <c r="D673" s="179"/>
      <c r="E673" s="180" t="s">
        <v>22</v>
      </c>
      <c r="F673" s="269" t="s">
        <v>970</v>
      </c>
      <c r="G673" s="270"/>
      <c r="H673" s="270"/>
      <c r="I673" s="270"/>
      <c r="J673" s="179"/>
      <c r="K673" s="181">
        <v>5</v>
      </c>
      <c r="L673" s="179"/>
      <c r="M673" s="179"/>
      <c r="N673" s="179"/>
      <c r="O673" s="179"/>
      <c r="P673" s="179"/>
      <c r="Q673" s="179"/>
      <c r="R673" s="182"/>
      <c r="T673" s="183"/>
      <c r="U673" s="179"/>
      <c r="V673" s="179"/>
      <c r="W673" s="179"/>
      <c r="X673" s="179"/>
      <c r="Y673" s="179"/>
      <c r="Z673" s="179"/>
      <c r="AA673" s="184"/>
      <c r="AT673" s="185" t="s">
        <v>199</v>
      </c>
      <c r="AU673" s="185" t="s">
        <v>140</v>
      </c>
      <c r="AV673" s="10" t="s">
        <v>140</v>
      </c>
      <c r="AW673" s="10" t="s">
        <v>37</v>
      </c>
      <c r="AX673" s="10" t="s">
        <v>80</v>
      </c>
      <c r="AY673" s="185" t="s">
        <v>176</v>
      </c>
    </row>
    <row r="674" spans="2:51" s="11" customFormat="1" ht="22.5" customHeight="1">
      <c r="B674" s="186"/>
      <c r="C674" s="187"/>
      <c r="D674" s="187"/>
      <c r="E674" s="188" t="s">
        <v>22</v>
      </c>
      <c r="F674" s="271" t="s">
        <v>200</v>
      </c>
      <c r="G674" s="272"/>
      <c r="H674" s="272"/>
      <c r="I674" s="272"/>
      <c r="J674" s="187"/>
      <c r="K674" s="189">
        <v>5</v>
      </c>
      <c r="L674" s="187"/>
      <c r="M674" s="187"/>
      <c r="N674" s="187"/>
      <c r="O674" s="187"/>
      <c r="P674" s="187"/>
      <c r="Q674" s="187"/>
      <c r="R674" s="190"/>
      <c r="T674" s="191"/>
      <c r="U674" s="187"/>
      <c r="V674" s="187"/>
      <c r="W674" s="187"/>
      <c r="X674" s="187"/>
      <c r="Y674" s="187"/>
      <c r="Z674" s="187"/>
      <c r="AA674" s="192"/>
      <c r="AT674" s="193" t="s">
        <v>199</v>
      </c>
      <c r="AU674" s="193" t="s">
        <v>140</v>
      </c>
      <c r="AV674" s="11" t="s">
        <v>181</v>
      </c>
      <c r="AW674" s="11" t="s">
        <v>37</v>
      </c>
      <c r="AX674" s="11" t="s">
        <v>88</v>
      </c>
      <c r="AY674" s="193" t="s">
        <v>176</v>
      </c>
    </row>
    <row r="675" spans="2:65" s="1" customFormat="1" ht="31.5" customHeight="1">
      <c r="B675" s="38"/>
      <c r="C675" s="171" t="s">
        <v>971</v>
      </c>
      <c r="D675" s="171" t="s">
        <v>177</v>
      </c>
      <c r="E675" s="172" t="s">
        <v>972</v>
      </c>
      <c r="F675" s="265" t="s">
        <v>973</v>
      </c>
      <c r="G675" s="265"/>
      <c r="H675" s="265"/>
      <c r="I675" s="265"/>
      <c r="J675" s="173" t="s">
        <v>461</v>
      </c>
      <c r="K675" s="174">
        <v>108</v>
      </c>
      <c r="L675" s="266">
        <v>0</v>
      </c>
      <c r="M675" s="267"/>
      <c r="N675" s="268">
        <f>ROUND(L675*K675,2)</f>
        <v>0</v>
      </c>
      <c r="O675" s="268"/>
      <c r="P675" s="268"/>
      <c r="Q675" s="268"/>
      <c r="R675" s="40"/>
      <c r="T675" s="175" t="s">
        <v>22</v>
      </c>
      <c r="U675" s="47" t="s">
        <v>45</v>
      </c>
      <c r="V675" s="39"/>
      <c r="W675" s="176">
        <f>V675*K675</f>
        <v>0</v>
      </c>
      <c r="X675" s="176">
        <v>0</v>
      </c>
      <c r="Y675" s="176">
        <f>X675*K675</f>
        <v>0</v>
      </c>
      <c r="Z675" s="176">
        <v>0.031</v>
      </c>
      <c r="AA675" s="177">
        <f>Z675*K675</f>
        <v>3.348</v>
      </c>
      <c r="AR675" s="21" t="s">
        <v>181</v>
      </c>
      <c r="AT675" s="21" t="s">
        <v>177</v>
      </c>
      <c r="AU675" s="21" t="s">
        <v>140</v>
      </c>
      <c r="AY675" s="21" t="s">
        <v>176</v>
      </c>
      <c r="BE675" s="113">
        <f>IF(U675="základní",N675,0)</f>
        <v>0</v>
      </c>
      <c r="BF675" s="113">
        <f>IF(U675="snížená",N675,0)</f>
        <v>0</v>
      </c>
      <c r="BG675" s="113">
        <f>IF(U675="zákl. přenesená",N675,0)</f>
        <v>0</v>
      </c>
      <c r="BH675" s="113">
        <f>IF(U675="sníž. přenesená",N675,0)</f>
        <v>0</v>
      </c>
      <c r="BI675" s="113">
        <f>IF(U675="nulová",N675,0)</f>
        <v>0</v>
      </c>
      <c r="BJ675" s="21" t="s">
        <v>88</v>
      </c>
      <c r="BK675" s="113">
        <f>ROUND(L675*K675,2)</f>
        <v>0</v>
      </c>
      <c r="BL675" s="21" t="s">
        <v>181</v>
      </c>
      <c r="BM675" s="21" t="s">
        <v>974</v>
      </c>
    </row>
    <row r="676" spans="2:51" s="12" customFormat="1" ht="22.5" customHeight="1">
      <c r="B676" s="194"/>
      <c r="C676" s="195"/>
      <c r="D676" s="195"/>
      <c r="E676" s="196" t="s">
        <v>22</v>
      </c>
      <c r="F676" s="311" t="s">
        <v>975</v>
      </c>
      <c r="G676" s="312"/>
      <c r="H676" s="312"/>
      <c r="I676" s="312"/>
      <c r="J676" s="195"/>
      <c r="K676" s="197" t="s">
        <v>22</v>
      </c>
      <c r="L676" s="195"/>
      <c r="M676" s="195"/>
      <c r="N676" s="195"/>
      <c r="O676" s="195"/>
      <c r="P676" s="195"/>
      <c r="Q676" s="195"/>
      <c r="R676" s="198"/>
      <c r="T676" s="199"/>
      <c r="U676" s="195"/>
      <c r="V676" s="195"/>
      <c r="W676" s="195"/>
      <c r="X676" s="195"/>
      <c r="Y676" s="195"/>
      <c r="Z676" s="195"/>
      <c r="AA676" s="200"/>
      <c r="AT676" s="201" t="s">
        <v>199</v>
      </c>
      <c r="AU676" s="201" t="s">
        <v>140</v>
      </c>
      <c r="AV676" s="12" t="s">
        <v>88</v>
      </c>
      <c r="AW676" s="12" t="s">
        <v>37</v>
      </c>
      <c r="AX676" s="12" t="s">
        <v>80</v>
      </c>
      <c r="AY676" s="201" t="s">
        <v>176</v>
      </c>
    </row>
    <row r="677" spans="2:51" s="12" customFormat="1" ht="22.5" customHeight="1">
      <c r="B677" s="194"/>
      <c r="C677" s="195"/>
      <c r="D677" s="195"/>
      <c r="E677" s="196" t="s">
        <v>22</v>
      </c>
      <c r="F677" s="305" t="s">
        <v>322</v>
      </c>
      <c r="G677" s="306"/>
      <c r="H677" s="306"/>
      <c r="I677" s="306"/>
      <c r="J677" s="195"/>
      <c r="K677" s="197" t="s">
        <v>22</v>
      </c>
      <c r="L677" s="195"/>
      <c r="M677" s="195"/>
      <c r="N677" s="195"/>
      <c r="O677" s="195"/>
      <c r="P677" s="195"/>
      <c r="Q677" s="195"/>
      <c r="R677" s="198"/>
      <c r="T677" s="199"/>
      <c r="U677" s="195"/>
      <c r="V677" s="195"/>
      <c r="W677" s="195"/>
      <c r="X677" s="195"/>
      <c r="Y677" s="195"/>
      <c r="Z677" s="195"/>
      <c r="AA677" s="200"/>
      <c r="AT677" s="201" t="s">
        <v>199</v>
      </c>
      <c r="AU677" s="201" t="s">
        <v>140</v>
      </c>
      <c r="AV677" s="12" t="s">
        <v>88</v>
      </c>
      <c r="AW677" s="12" t="s">
        <v>37</v>
      </c>
      <c r="AX677" s="12" t="s">
        <v>80</v>
      </c>
      <c r="AY677" s="201" t="s">
        <v>176</v>
      </c>
    </row>
    <row r="678" spans="2:51" s="10" customFormat="1" ht="22.5" customHeight="1">
      <c r="B678" s="178"/>
      <c r="C678" s="179"/>
      <c r="D678" s="179"/>
      <c r="E678" s="180" t="s">
        <v>22</v>
      </c>
      <c r="F678" s="303" t="s">
        <v>976</v>
      </c>
      <c r="G678" s="304"/>
      <c r="H678" s="304"/>
      <c r="I678" s="304"/>
      <c r="J678" s="179"/>
      <c r="K678" s="181">
        <v>35</v>
      </c>
      <c r="L678" s="179"/>
      <c r="M678" s="179"/>
      <c r="N678" s="179"/>
      <c r="O678" s="179"/>
      <c r="P678" s="179"/>
      <c r="Q678" s="179"/>
      <c r="R678" s="182"/>
      <c r="T678" s="183"/>
      <c r="U678" s="179"/>
      <c r="V678" s="179"/>
      <c r="W678" s="179"/>
      <c r="X678" s="179"/>
      <c r="Y678" s="179"/>
      <c r="Z678" s="179"/>
      <c r="AA678" s="184"/>
      <c r="AT678" s="185" t="s">
        <v>199</v>
      </c>
      <c r="AU678" s="185" t="s">
        <v>140</v>
      </c>
      <c r="AV678" s="10" t="s">
        <v>140</v>
      </c>
      <c r="AW678" s="10" t="s">
        <v>37</v>
      </c>
      <c r="AX678" s="10" t="s">
        <v>80</v>
      </c>
      <c r="AY678" s="185" t="s">
        <v>176</v>
      </c>
    </row>
    <row r="679" spans="2:51" s="12" customFormat="1" ht="22.5" customHeight="1">
      <c r="B679" s="194"/>
      <c r="C679" s="195"/>
      <c r="D679" s="195"/>
      <c r="E679" s="196" t="s">
        <v>22</v>
      </c>
      <c r="F679" s="305" t="s">
        <v>326</v>
      </c>
      <c r="G679" s="306"/>
      <c r="H679" s="306"/>
      <c r="I679" s="306"/>
      <c r="J679" s="195"/>
      <c r="K679" s="197" t="s">
        <v>22</v>
      </c>
      <c r="L679" s="195"/>
      <c r="M679" s="195"/>
      <c r="N679" s="195"/>
      <c r="O679" s="195"/>
      <c r="P679" s="195"/>
      <c r="Q679" s="195"/>
      <c r="R679" s="198"/>
      <c r="T679" s="199"/>
      <c r="U679" s="195"/>
      <c r="V679" s="195"/>
      <c r="W679" s="195"/>
      <c r="X679" s="195"/>
      <c r="Y679" s="195"/>
      <c r="Z679" s="195"/>
      <c r="AA679" s="200"/>
      <c r="AT679" s="201" t="s">
        <v>199</v>
      </c>
      <c r="AU679" s="201" t="s">
        <v>140</v>
      </c>
      <c r="AV679" s="12" t="s">
        <v>88</v>
      </c>
      <c r="AW679" s="12" t="s">
        <v>37</v>
      </c>
      <c r="AX679" s="12" t="s">
        <v>80</v>
      </c>
      <c r="AY679" s="201" t="s">
        <v>176</v>
      </c>
    </row>
    <row r="680" spans="2:51" s="10" customFormat="1" ht="22.5" customHeight="1">
      <c r="B680" s="178"/>
      <c r="C680" s="179"/>
      <c r="D680" s="179"/>
      <c r="E680" s="180" t="s">
        <v>22</v>
      </c>
      <c r="F680" s="303" t="s">
        <v>977</v>
      </c>
      <c r="G680" s="304"/>
      <c r="H680" s="304"/>
      <c r="I680" s="304"/>
      <c r="J680" s="179"/>
      <c r="K680" s="181">
        <v>73</v>
      </c>
      <c r="L680" s="179"/>
      <c r="M680" s="179"/>
      <c r="N680" s="179"/>
      <c r="O680" s="179"/>
      <c r="P680" s="179"/>
      <c r="Q680" s="179"/>
      <c r="R680" s="182"/>
      <c r="T680" s="183"/>
      <c r="U680" s="179"/>
      <c r="V680" s="179"/>
      <c r="W680" s="179"/>
      <c r="X680" s="179"/>
      <c r="Y680" s="179"/>
      <c r="Z680" s="179"/>
      <c r="AA680" s="184"/>
      <c r="AT680" s="185" t="s">
        <v>199</v>
      </c>
      <c r="AU680" s="185" t="s">
        <v>140</v>
      </c>
      <c r="AV680" s="10" t="s">
        <v>140</v>
      </c>
      <c r="AW680" s="10" t="s">
        <v>37</v>
      </c>
      <c r="AX680" s="10" t="s">
        <v>80</v>
      </c>
      <c r="AY680" s="185" t="s">
        <v>176</v>
      </c>
    </row>
    <row r="681" spans="2:51" s="11" customFormat="1" ht="22.5" customHeight="1">
      <c r="B681" s="186"/>
      <c r="C681" s="187"/>
      <c r="D681" s="187"/>
      <c r="E681" s="188" t="s">
        <v>22</v>
      </c>
      <c r="F681" s="271" t="s">
        <v>200</v>
      </c>
      <c r="G681" s="272"/>
      <c r="H681" s="272"/>
      <c r="I681" s="272"/>
      <c r="J681" s="187"/>
      <c r="K681" s="189">
        <v>108</v>
      </c>
      <c r="L681" s="187"/>
      <c r="M681" s="187"/>
      <c r="N681" s="187"/>
      <c r="O681" s="187"/>
      <c r="P681" s="187"/>
      <c r="Q681" s="187"/>
      <c r="R681" s="190"/>
      <c r="T681" s="191"/>
      <c r="U681" s="187"/>
      <c r="V681" s="187"/>
      <c r="W681" s="187"/>
      <c r="X681" s="187"/>
      <c r="Y681" s="187"/>
      <c r="Z681" s="187"/>
      <c r="AA681" s="192"/>
      <c r="AT681" s="193" t="s">
        <v>199</v>
      </c>
      <c r="AU681" s="193" t="s">
        <v>140</v>
      </c>
      <c r="AV681" s="11" t="s">
        <v>181</v>
      </c>
      <c r="AW681" s="11" t="s">
        <v>37</v>
      </c>
      <c r="AX681" s="11" t="s">
        <v>88</v>
      </c>
      <c r="AY681" s="193" t="s">
        <v>176</v>
      </c>
    </row>
    <row r="682" spans="2:65" s="1" customFormat="1" ht="31.5" customHeight="1">
      <c r="B682" s="38"/>
      <c r="C682" s="171" t="s">
        <v>978</v>
      </c>
      <c r="D682" s="171" t="s">
        <v>177</v>
      </c>
      <c r="E682" s="172" t="s">
        <v>979</v>
      </c>
      <c r="F682" s="265" t="s">
        <v>980</v>
      </c>
      <c r="G682" s="265"/>
      <c r="H682" s="265"/>
      <c r="I682" s="265"/>
      <c r="J682" s="173" t="s">
        <v>315</v>
      </c>
      <c r="K682" s="174">
        <v>256.85</v>
      </c>
      <c r="L682" s="266">
        <v>0</v>
      </c>
      <c r="M682" s="267"/>
      <c r="N682" s="268">
        <f>ROUND(L682*K682,2)</f>
        <v>0</v>
      </c>
      <c r="O682" s="268"/>
      <c r="P682" s="268"/>
      <c r="Q682" s="268"/>
      <c r="R682" s="40"/>
      <c r="T682" s="175" t="s">
        <v>22</v>
      </c>
      <c r="U682" s="47" t="s">
        <v>45</v>
      </c>
      <c r="V682" s="39"/>
      <c r="W682" s="176">
        <f>V682*K682</f>
        <v>0</v>
      </c>
      <c r="X682" s="176">
        <v>0</v>
      </c>
      <c r="Y682" s="176">
        <f>X682*K682</f>
        <v>0</v>
      </c>
      <c r="Z682" s="176">
        <v>0.006</v>
      </c>
      <c r="AA682" s="177">
        <f>Z682*K682</f>
        <v>1.5411000000000001</v>
      </c>
      <c r="AR682" s="21" t="s">
        <v>181</v>
      </c>
      <c r="AT682" s="21" t="s">
        <v>177</v>
      </c>
      <c r="AU682" s="21" t="s">
        <v>140</v>
      </c>
      <c r="AY682" s="21" t="s">
        <v>176</v>
      </c>
      <c r="BE682" s="113">
        <f>IF(U682="základní",N682,0)</f>
        <v>0</v>
      </c>
      <c r="BF682" s="113">
        <f>IF(U682="snížená",N682,0)</f>
        <v>0</v>
      </c>
      <c r="BG682" s="113">
        <f>IF(U682="zákl. přenesená",N682,0)</f>
        <v>0</v>
      </c>
      <c r="BH682" s="113">
        <f>IF(U682="sníž. přenesená",N682,0)</f>
        <v>0</v>
      </c>
      <c r="BI682" s="113">
        <f>IF(U682="nulová",N682,0)</f>
        <v>0</v>
      </c>
      <c r="BJ682" s="21" t="s">
        <v>88</v>
      </c>
      <c r="BK682" s="113">
        <f>ROUND(L682*K682,2)</f>
        <v>0</v>
      </c>
      <c r="BL682" s="21" t="s">
        <v>181</v>
      </c>
      <c r="BM682" s="21" t="s">
        <v>981</v>
      </c>
    </row>
    <row r="683" spans="2:51" s="10" customFormat="1" ht="22.5" customHeight="1">
      <c r="B683" s="178"/>
      <c r="C683" s="179"/>
      <c r="D683" s="179"/>
      <c r="E683" s="180" t="s">
        <v>22</v>
      </c>
      <c r="F683" s="269" t="s">
        <v>982</v>
      </c>
      <c r="G683" s="270"/>
      <c r="H683" s="270"/>
      <c r="I683" s="270"/>
      <c r="J683" s="179"/>
      <c r="K683" s="181">
        <v>256.85</v>
      </c>
      <c r="L683" s="179"/>
      <c r="M683" s="179"/>
      <c r="N683" s="179"/>
      <c r="O683" s="179"/>
      <c r="P683" s="179"/>
      <c r="Q683" s="179"/>
      <c r="R683" s="182"/>
      <c r="T683" s="183"/>
      <c r="U683" s="179"/>
      <c r="V683" s="179"/>
      <c r="W683" s="179"/>
      <c r="X683" s="179"/>
      <c r="Y683" s="179"/>
      <c r="Z683" s="179"/>
      <c r="AA683" s="184"/>
      <c r="AT683" s="185" t="s">
        <v>199</v>
      </c>
      <c r="AU683" s="185" t="s">
        <v>140</v>
      </c>
      <c r="AV683" s="10" t="s">
        <v>140</v>
      </c>
      <c r="AW683" s="10" t="s">
        <v>37</v>
      </c>
      <c r="AX683" s="10" t="s">
        <v>80</v>
      </c>
      <c r="AY683" s="185" t="s">
        <v>176</v>
      </c>
    </row>
    <row r="684" spans="2:51" s="11" customFormat="1" ht="22.5" customHeight="1">
      <c r="B684" s="186"/>
      <c r="C684" s="187"/>
      <c r="D684" s="187"/>
      <c r="E684" s="188" t="s">
        <v>22</v>
      </c>
      <c r="F684" s="271" t="s">
        <v>200</v>
      </c>
      <c r="G684" s="272"/>
      <c r="H684" s="272"/>
      <c r="I684" s="272"/>
      <c r="J684" s="187"/>
      <c r="K684" s="189">
        <v>256.85</v>
      </c>
      <c r="L684" s="187"/>
      <c r="M684" s="187"/>
      <c r="N684" s="187"/>
      <c r="O684" s="187"/>
      <c r="P684" s="187"/>
      <c r="Q684" s="187"/>
      <c r="R684" s="190"/>
      <c r="T684" s="191"/>
      <c r="U684" s="187"/>
      <c r="V684" s="187"/>
      <c r="W684" s="187"/>
      <c r="X684" s="187"/>
      <c r="Y684" s="187"/>
      <c r="Z684" s="187"/>
      <c r="AA684" s="192"/>
      <c r="AT684" s="193" t="s">
        <v>199</v>
      </c>
      <c r="AU684" s="193" t="s">
        <v>140</v>
      </c>
      <c r="AV684" s="11" t="s">
        <v>181</v>
      </c>
      <c r="AW684" s="11" t="s">
        <v>37</v>
      </c>
      <c r="AX684" s="11" t="s">
        <v>88</v>
      </c>
      <c r="AY684" s="193" t="s">
        <v>176</v>
      </c>
    </row>
    <row r="685" spans="2:65" s="1" customFormat="1" ht="31.5" customHeight="1">
      <c r="B685" s="38"/>
      <c r="C685" s="171" t="s">
        <v>983</v>
      </c>
      <c r="D685" s="171" t="s">
        <v>177</v>
      </c>
      <c r="E685" s="172" t="s">
        <v>984</v>
      </c>
      <c r="F685" s="265" t="s">
        <v>985</v>
      </c>
      <c r="G685" s="265"/>
      <c r="H685" s="265"/>
      <c r="I685" s="265"/>
      <c r="J685" s="173" t="s">
        <v>315</v>
      </c>
      <c r="K685" s="174">
        <v>88.64</v>
      </c>
      <c r="L685" s="266">
        <v>0</v>
      </c>
      <c r="M685" s="267"/>
      <c r="N685" s="268">
        <f>ROUND(L685*K685,2)</f>
        <v>0</v>
      </c>
      <c r="O685" s="268"/>
      <c r="P685" s="268"/>
      <c r="Q685" s="268"/>
      <c r="R685" s="40"/>
      <c r="T685" s="175" t="s">
        <v>22</v>
      </c>
      <c r="U685" s="47" t="s">
        <v>45</v>
      </c>
      <c r="V685" s="39"/>
      <c r="W685" s="176">
        <f>V685*K685</f>
        <v>0</v>
      </c>
      <c r="X685" s="176">
        <v>0</v>
      </c>
      <c r="Y685" s="176">
        <f>X685*K685</f>
        <v>0</v>
      </c>
      <c r="Z685" s="176">
        <v>0.027</v>
      </c>
      <c r="AA685" s="177">
        <f>Z685*K685</f>
        <v>2.39328</v>
      </c>
      <c r="AR685" s="21" t="s">
        <v>181</v>
      </c>
      <c r="AT685" s="21" t="s">
        <v>177</v>
      </c>
      <c r="AU685" s="21" t="s">
        <v>140</v>
      </c>
      <c r="AY685" s="21" t="s">
        <v>176</v>
      </c>
      <c r="BE685" s="113">
        <f>IF(U685="základní",N685,0)</f>
        <v>0</v>
      </c>
      <c r="BF685" s="113">
        <f>IF(U685="snížená",N685,0)</f>
        <v>0</v>
      </c>
      <c r="BG685" s="113">
        <f>IF(U685="zákl. přenesená",N685,0)</f>
        <v>0</v>
      </c>
      <c r="BH685" s="113">
        <f>IF(U685="sníž. přenesená",N685,0)</f>
        <v>0</v>
      </c>
      <c r="BI685" s="113">
        <f>IF(U685="nulová",N685,0)</f>
        <v>0</v>
      </c>
      <c r="BJ685" s="21" t="s">
        <v>88</v>
      </c>
      <c r="BK685" s="113">
        <f>ROUND(L685*K685,2)</f>
        <v>0</v>
      </c>
      <c r="BL685" s="21" t="s">
        <v>181</v>
      </c>
      <c r="BM685" s="21" t="s">
        <v>986</v>
      </c>
    </row>
    <row r="686" spans="2:51" s="10" customFormat="1" ht="22.5" customHeight="1">
      <c r="B686" s="178"/>
      <c r="C686" s="179"/>
      <c r="D686" s="179"/>
      <c r="E686" s="180" t="s">
        <v>22</v>
      </c>
      <c r="F686" s="269" t="s">
        <v>987</v>
      </c>
      <c r="G686" s="270"/>
      <c r="H686" s="270"/>
      <c r="I686" s="270"/>
      <c r="J686" s="179"/>
      <c r="K686" s="181">
        <v>88.64</v>
      </c>
      <c r="L686" s="179"/>
      <c r="M686" s="179"/>
      <c r="N686" s="179"/>
      <c r="O686" s="179"/>
      <c r="P686" s="179"/>
      <c r="Q686" s="179"/>
      <c r="R686" s="182"/>
      <c r="T686" s="183"/>
      <c r="U686" s="179"/>
      <c r="V686" s="179"/>
      <c r="W686" s="179"/>
      <c r="X686" s="179"/>
      <c r="Y686" s="179"/>
      <c r="Z686" s="179"/>
      <c r="AA686" s="184"/>
      <c r="AT686" s="185" t="s">
        <v>199</v>
      </c>
      <c r="AU686" s="185" t="s">
        <v>140</v>
      </c>
      <c r="AV686" s="10" t="s">
        <v>140</v>
      </c>
      <c r="AW686" s="10" t="s">
        <v>37</v>
      </c>
      <c r="AX686" s="10" t="s">
        <v>80</v>
      </c>
      <c r="AY686" s="185" t="s">
        <v>176</v>
      </c>
    </row>
    <row r="687" spans="2:51" s="11" customFormat="1" ht="22.5" customHeight="1">
      <c r="B687" s="186"/>
      <c r="C687" s="187"/>
      <c r="D687" s="187"/>
      <c r="E687" s="188" t="s">
        <v>22</v>
      </c>
      <c r="F687" s="271" t="s">
        <v>200</v>
      </c>
      <c r="G687" s="272"/>
      <c r="H687" s="272"/>
      <c r="I687" s="272"/>
      <c r="J687" s="187"/>
      <c r="K687" s="189">
        <v>88.64</v>
      </c>
      <c r="L687" s="187"/>
      <c r="M687" s="187"/>
      <c r="N687" s="187"/>
      <c r="O687" s="187"/>
      <c r="P687" s="187"/>
      <c r="Q687" s="187"/>
      <c r="R687" s="190"/>
      <c r="T687" s="191"/>
      <c r="U687" s="187"/>
      <c r="V687" s="187"/>
      <c r="W687" s="187"/>
      <c r="X687" s="187"/>
      <c r="Y687" s="187"/>
      <c r="Z687" s="187"/>
      <c r="AA687" s="192"/>
      <c r="AT687" s="193" t="s">
        <v>199</v>
      </c>
      <c r="AU687" s="193" t="s">
        <v>140</v>
      </c>
      <c r="AV687" s="11" t="s">
        <v>181</v>
      </c>
      <c r="AW687" s="11" t="s">
        <v>37</v>
      </c>
      <c r="AX687" s="11" t="s">
        <v>88</v>
      </c>
      <c r="AY687" s="193" t="s">
        <v>176</v>
      </c>
    </row>
    <row r="688" spans="2:65" s="1" customFormat="1" ht="31.5" customHeight="1">
      <c r="B688" s="38"/>
      <c r="C688" s="171" t="s">
        <v>988</v>
      </c>
      <c r="D688" s="171" t="s">
        <v>177</v>
      </c>
      <c r="E688" s="172" t="s">
        <v>989</v>
      </c>
      <c r="F688" s="265" t="s">
        <v>990</v>
      </c>
      <c r="G688" s="265"/>
      <c r="H688" s="265"/>
      <c r="I688" s="265"/>
      <c r="J688" s="173" t="s">
        <v>315</v>
      </c>
      <c r="K688" s="174">
        <v>38</v>
      </c>
      <c r="L688" s="266">
        <v>0</v>
      </c>
      <c r="M688" s="267"/>
      <c r="N688" s="268">
        <f>ROUND(L688*K688,2)</f>
        <v>0</v>
      </c>
      <c r="O688" s="268"/>
      <c r="P688" s="268"/>
      <c r="Q688" s="268"/>
      <c r="R688" s="40"/>
      <c r="T688" s="175" t="s">
        <v>22</v>
      </c>
      <c r="U688" s="47" t="s">
        <v>45</v>
      </c>
      <c r="V688" s="39"/>
      <c r="W688" s="176">
        <f>V688*K688</f>
        <v>0</v>
      </c>
      <c r="X688" s="176">
        <v>0</v>
      </c>
      <c r="Y688" s="176">
        <f>X688*K688</f>
        <v>0</v>
      </c>
      <c r="Z688" s="176">
        <v>0.04</v>
      </c>
      <c r="AA688" s="177">
        <f>Z688*K688</f>
        <v>1.52</v>
      </c>
      <c r="AR688" s="21" t="s">
        <v>181</v>
      </c>
      <c r="AT688" s="21" t="s">
        <v>177</v>
      </c>
      <c r="AU688" s="21" t="s">
        <v>140</v>
      </c>
      <c r="AY688" s="21" t="s">
        <v>176</v>
      </c>
      <c r="BE688" s="113">
        <f>IF(U688="základní",N688,0)</f>
        <v>0</v>
      </c>
      <c r="BF688" s="113">
        <f>IF(U688="snížená",N688,0)</f>
        <v>0</v>
      </c>
      <c r="BG688" s="113">
        <f>IF(U688="zákl. přenesená",N688,0)</f>
        <v>0</v>
      </c>
      <c r="BH688" s="113">
        <f>IF(U688="sníž. přenesená",N688,0)</f>
        <v>0</v>
      </c>
      <c r="BI688" s="113">
        <f>IF(U688="nulová",N688,0)</f>
        <v>0</v>
      </c>
      <c r="BJ688" s="21" t="s">
        <v>88</v>
      </c>
      <c r="BK688" s="113">
        <f>ROUND(L688*K688,2)</f>
        <v>0</v>
      </c>
      <c r="BL688" s="21" t="s">
        <v>181</v>
      </c>
      <c r="BM688" s="21" t="s">
        <v>991</v>
      </c>
    </row>
    <row r="689" spans="2:51" s="10" customFormat="1" ht="22.5" customHeight="1">
      <c r="B689" s="178"/>
      <c r="C689" s="179"/>
      <c r="D689" s="179"/>
      <c r="E689" s="180" t="s">
        <v>22</v>
      </c>
      <c r="F689" s="269" t="s">
        <v>992</v>
      </c>
      <c r="G689" s="270"/>
      <c r="H689" s="270"/>
      <c r="I689" s="270"/>
      <c r="J689" s="179"/>
      <c r="K689" s="181">
        <v>38</v>
      </c>
      <c r="L689" s="179"/>
      <c r="M689" s="179"/>
      <c r="N689" s="179"/>
      <c r="O689" s="179"/>
      <c r="P689" s="179"/>
      <c r="Q689" s="179"/>
      <c r="R689" s="182"/>
      <c r="T689" s="183"/>
      <c r="U689" s="179"/>
      <c r="V689" s="179"/>
      <c r="W689" s="179"/>
      <c r="X689" s="179"/>
      <c r="Y689" s="179"/>
      <c r="Z689" s="179"/>
      <c r="AA689" s="184"/>
      <c r="AT689" s="185" t="s">
        <v>199</v>
      </c>
      <c r="AU689" s="185" t="s">
        <v>140</v>
      </c>
      <c r="AV689" s="10" t="s">
        <v>140</v>
      </c>
      <c r="AW689" s="10" t="s">
        <v>37</v>
      </c>
      <c r="AX689" s="10" t="s">
        <v>80</v>
      </c>
      <c r="AY689" s="185" t="s">
        <v>176</v>
      </c>
    </row>
    <row r="690" spans="2:51" s="11" customFormat="1" ht="22.5" customHeight="1">
      <c r="B690" s="186"/>
      <c r="C690" s="187"/>
      <c r="D690" s="187"/>
      <c r="E690" s="188" t="s">
        <v>22</v>
      </c>
      <c r="F690" s="271" t="s">
        <v>200</v>
      </c>
      <c r="G690" s="272"/>
      <c r="H690" s="272"/>
      <c r="I690" s="272"/>
      <c r="J690" s="187"/>
      <c r="K690" s="189">
        <v>38</v>
      </c>
      <c r="L690" s="187"/>
      <c r="M690" s="187"/>
      <c r="N690" s="187"/>
      <c r="O690" s="187"/>
      <c r="P690" s="187"/>
      <c r="Q690" s="187"/>
      <c r="R690" s="190"/>
      <c r="T690" s="191"/>
      <c r="U690" s="187"/>
      <c r="V690" s="187"/>
      <c r="W690" s="187"/>
      <c r="X690" s="187"/>
      <c r="Y690" s="187"/>
      <c r="Z690" s="187"/>
      <c r="AA690" s="192"/>
      <c r="AT690" s="193" t="s">
        <v>199</v>
      </c>
      <c r="AU690" s="193" t="s">
        <v>140</v>
      </c>
      <c r="AV690" s="11" t="s">
        <v>181</v>
      </c>
      <c r="AW690" s="11" t="s">
        <v>37</v>
      </c>
      <c r="AX690" s="11" t="s">
        <v>88</v>
      </c>
      <c r="AY690" s="193" t="s">
        <v>176</v>
      </c>
    </row>
    <row r="691" spans="2:65" s="1" customFormat="1" ht="31.5" customHeight="1">
      <c r="B691" s="38"/>
      <c r="C691" s="171" t="s">
        <v>993</v>
      </c>
      <c r="D691" s="171" t="s">
        <v>177</v>
      </c>
      <c r="E691" s="172" t="s">
        <v>994</v>
      </c>
      <c r="F691" s="265" t="s">
        <v>995</v>
      </c>
      <c r="G691" s="265"/>
      <c r="H691" s="265"/>
      <c r="I691" s="265"/>
      <c r="J691" s="173" t="s">
        <v>315</v>
      </c>
      <c r="K691" s="174">
        <v>92.453</v>
      </c>
      <c r="L691" s="266">
        <v>0</v>
      </c>
      <c r="M691" s="267"/>
      <c r="N691" s="268">
        <f>ROUND(L691*K691,2)</f>
        <v>0</v>
      </c>
      <c r="O691" s="268"/>
      <c r="P691" s="268"/>
      <c r="Q691" s="268"/>
      <c r="R691" s="40"/>
      <c r="T691" s="175" t="s">
        <v>22</v>
      </c>
      <c r="U691" s="47" t="s">
        <v>45</v>
      </c>
      <c r="V691" s="39"/>
      <c r="W691" s="176">
        <f>V691*K691</f>
        <v>0</v>
      </c>
      <c r="X691" s="176">
        <v>0</v>
      </c>
      <c r="Y691" s="176">
        <f>X691*K691</f>
        <v>0</v>
      </c>
      <c r="Z691" s="176">
        <v>0.042</v>
      </c>
      <c r="AA691" s="177">
        <f>Z691*K691</f>
        <v>3.8830260000000005</v>
      </c>
      <c r="AR691" s="21" t="s">
        <v>181</v>
      </c>
      <c r="AT691" s="21" t="s">
        <v>177</v>
      </c>
      <c r="AU691" s="21" t="s">
        <v>140</v>
      </c>
      <c r="AY691" s="21" t="s">
        <v>176</v>
      </c>
      <c r="BE691" s="113">
        <f>IF(U691="základní",N691,0)</f>
        <v>0</v>
      </c>
      <c r="BF691" s="113">
        <f>IF(U691="snížená",N691,0)</f>
        <v>0</v>
      </c>
      <c r="BG691" s="113">
        <f>IF(U691="zákl. přenesená",N691,0)</f>
        <v>0</v>
      </c>
      <c r="BH691" s="113">
        <f>IF(U691="sníž. přenesená",N691,0)</f>
        <v>0</v>
      </c>
      <c r="BI691" s="113">
        <f>IF(U691="nulová",N691,0)</f>
        <v>0</v>
      </c>
      <c r="BJ691" s="21" t="s">
        <v>88</v>
      </c>
      <c r="BK691" s="113">
        <f>ROUND(L691*K691,2)</f>
        <v>0</v>
      </c>
      <c r="BL691" s="21" t="s">
        <v>181</v>
      </c>
      <c r="BM691" s="21" t="s">
        <v>996</v>
      </c>
    </row>
    <row r="692" spans="2:51" s="12" customFormat="1" ht="22.5" customHeight="1">
      <c r="B692" s="194"/>
      <c r="C692" s="195"/>
      <c r="D692" s="195"/>
      <c r="E692" s="196" t="s">
        <v>22</v>
      </c>
      <c r="F692" s="311" t="s">
        <v>332</v>
      </c>
      <c r="G692" s="312"/>
      <c r="H692" s="312"/>
      <c r="I692" s="312"/>
      <c r="J692" s="195"/>
      <c r="K692" s="197" t="s">
        <v>22</v>
      </c>
      <c r="L692" s="195"/>
      <c r="M692" s="195"/>
      <c r="N692" s="195"/>
      <c r="O692" s="195"/>
      <c r="P692" s="195"/>
      <c r="Q692" s="195"/>
      <c r="R692" s="198"/>
      <c r="T692" s="199"/>
      <c r="U692" s="195"/>
      <c r="V692" s="195"/>
      <c r="W692" s="195"/>
      <c r="X692" s="195"/>
      <c r="Y692" s="195"/>
      <c r="Z692" s="195"/>
      <c r="AA692" s="200"/>
      <c r="AT692" s="201" t="s">
        <v>199</v>
      </c>
      <c r="AU692" s="201" t="s">
        <v>140</v>
      </c>
      <c r="AV692" s="12" t="s">
        <v>88</v>
      </c>
      <c r="AW692" s="12" t="s">
        <v>37</v>
      </c>
      <c r="AX692" s="12" t="s">
        <v>80</v>
      </c>
      <c r="AY692" s="201" t="s">
        <v>176</v>
      </c>
    </row>
    <row r="693" spans="2:51" s="10" customFormat="1" ht="22.5" customHeight="1">
      <c r="B693" s="178"/>
      <c r="C693" s="179"/>
      <c r="D693" s="179"/>
      <c r="E693" s="180" t="s">
        <v>22</v>
      </c>
      <c r="F693" s="303" t="s">
        <v>997</v>
      </c>
      <c r="G693" s="304"/>
      <c r="H693" s="304"/>
      <c r="I693" s="304"/>
      <c r="J693" s="179"/>
      <c r="K693" s="181">
        <v>13.64</v>
      </c>
      <c r="L693" s="179"/>
      <c r="M693" s="179"/>
      <c r="N693" s="179"/>
      <c r="O693" s="179"/>
      <c r="P693" s="179"/>
      <c r="Q693" s="179"/>
      <c r="R693" s="182"/>
      <c r="T693" s="183"/>
      <c r="U693" s="179"/>
      <c r="V693" s="179"/>
      <c r="W693" s="179"/>
      <c r="X693" s="179"/>
      <c r="Y693" s="179"/>
      <c r="Z693" s="179"/>
      <c r="AA693" s="184"/>
      <c r="AT693" s="185" t="s">
        <v>199</v>
      </c>
      <c r="AU693" s="185" t="s">
        <v>140</v>
      </c>
      <c r="AV693" s="10" t="s">
        <v>140</v>
      </c>
      <c r="AW693" s="10" t="s">
        <v>37</v>
      </c>
      <c r="AX693" s="10" t="s">
        <v>80</v>
      </c>
      <c r="AY693" s="185" t="s">
        <v>176</v>
      </c>
    </row>
    <row r="694" spans="2:51" s="10" customFormat="1" ht="22.5" customHeight="1">
      <c r="B694" s="178"/>
      <c r="C694" s="179"/>
      <c r="D694" s="179"/>
      <c r="E694" s="180" t="s">
        <v>22</v>
      </c>
      <c r="F694" s="303" t="s">
        <v>998</v>
      </c>
      <c r="G694" s="304"/>
      <c r="H694" s="304"/>
      <c r="I694" s="304"/>
      <c r="J694" s="179"/>
      <c r="K694" s="181">
        <v>20.118</v>
      </c>
      <c r="L694" s="179"/>
      <c r="M694" s="179"/>
      <c r="N694" s="179"/>
      <c r="O694" s="179"/>
      <c r="P694" s="179"/>
      <c r="Q694" s="179"/>
      <c r="R694" s="182"/>
      <c r="T694" s="183"/>
      <c r="U694" s="179"/>
      <c r="V694" s="179"/>
      <c r="W694" s="179"/>
      <c r="X694" s="179"/>
      <c r="Y694" s="179"/>
      <c r="Z694" s="179"/>
      <c r="AA694" s="184"/>
      <c r="AT694" s="185" t="s">
        <v>199</v>
      </c>
      <c r="AU694" s="185" t="s">
        <v>140</v>
      </c>
      <c r="AV694" s="10" t="s">
        <v>140</v>
      </c>
      <c r="AW694" s="10" t="s">
        <v>37</v>
      </c>
      <c r="AX694" s="10" t="s">
        <v>80</v>
      </c>
      <c r="AY694" s="185" t="s">
        <v>176</v>
      </c>
    </row>
    <row r="695" spans="2:51" s="10" customFormat="1" ht="22.5" customHeight="1">
      <c r="B695" s="178"/>
      <c r="C695" s="179"/>
      <c r="D695" s="179"/>
      <c r="E695" s="180" t="s">
        <v>22</v>
      </c>
      <c r="F695" s="303" t="s">
        <v>999</v>
      </c>
      <c r="G695" s="304"/>
      <c r="H695" s="304"/>
      <c r="I695" s="304"/>
      <c r="J695" s="179"/>
      <c r="K695" s="181">
        <v>20.335</v>
      </c>
      <c r="L695" s="179"/>
      <c r="M695" s="179"/>
      <c r="N695" s="179"/>
      <c r="O695" s="179"/>
      <c r="P695" s="179"/>
      <c r="Q695" s="179"/>
      <c r="R695" s="182"/>
      <c r="T695" s="183"/>
      <c r="U695" s="179"/>
      <c r="V695" s="179"/>
      <c r="W695" s="179"/>
      <c r="X695" s="179"/>
      <c r="Y695" s="179"/>
      <c r="Z695" s="179"/>
      <c r="AA695" s="184"/>
      <c r="AT695" s="185" t="s">
        <v>199</v>
      </c>
      <c r="AU695" s="185" t="s">
        <v>140</v>
      </c>
      <c r="AV695" s="10" t="s">
        <v>140</v>
      </c>
      <c r="AW695" s="10" t="s">
        <v>37</v>
      </c>
      <c r="AX695" s="10" t="s">
        <v>80</v>
      </c>
      <c r="AY695" s="185" t="s">
        <v>176</v>
      </c>
    </row>
    <row r="696" spans="2:51" s="12" customFormat="1" ht="22.5" customHeight="1">
      <c r="B696" s="194"/>
      <c r="C696" s="195"/>
      <c r="D696" s="195"/>
      <c r="E696" s="196" t="s">
        <v>22</v>
      </c>
      <c r="F696" s="305" t="s">
        <v>336</v>
      </c>
      <c r="G696" s="306"/>
      <c r="H696" s="306"/>
      <c r="I696" s="306"/>
      <c r="J696" s="195"/>
      <c r="K696" s="197" t="s">
        <v>22</v>
      </c>
      <c r="L696" s="195"/>
      <c r="M696" s="195"/>
      <c r="N696" s="195"/>
      <c r="O696" s="195"/>
      <c r="P696" s="195"/>
      <c r="Q696" s="195"/>
      <c r="R696" s="198"/>
      <c r="T696" s="199"/>
      <c r="U696" s="195"/>
      <c r="V696" s="195"/>
      <c r="W696" s="195"/>
      <c r="X696" s="195"/>
      <c r="Y696" s="195"/>
      <c r="Z696" s="195"/>
      <c r="AA696" s="200"/>
      <c r="AT696" s="201" t="s">
        <v>199</v>
      </c>
      <c r="AU696" s="201" t="s">
        <v>140</v>
      </c>
      <c r="AV696" s="12" t="s">
        <v>88</v>
      </c>
      <c r="AW696" s="12" t="s">
        <v>37</v>
      </c>
      <c r="AX696" s="12" t="s">
        <v>80</v>
      </c>
      <c r="AY696" s="201" t="s">
        <v>176</v>
      </c>
    </row>
    <row r="697" spans="2:51" s="10" customFormat="1" ht="22.5" customHeight="1">
      <c r="B697" s="178"/>
      <c r="C697" s="179"/>
      <c r="D697" s="179"/>
      <c r="E697" s="180" t="s">
        <v>22</v>
      </c>
      <c r="F697" s="303" t="s">
        <v>1000</v>
      </c>
      <c r="G697" s="304"/>
      <c r="H697" s="304"/>
      <c r="I697" s="304"/>
      <c r="J697" s="179"/>
      <c r="K697" s="181">
        <v>5.8</v>
      </c>
      <c r="L697" s="179"/>
      <c r="M697" s="179"/>
      <c r="N697" s="179"/>
      <c r="O697" s="179"/>
      <c r="P697" s="179"/>
      <c r="Q697" s="179"/>
      <c r="R697" s="182"/>
      <c r="T697" s="183"/>
      <c r="U697" s="179"/>
      <c r="V697" s="179"/>
      <c r="W697" s="179"/>
      <c r="X697" s="179"/>
      <c r="Y697" s="179"/>
      <c r="Z697" s="179"/>
      <c r="AA697" s="184"/>
      <c r="AT697" s="185" t="s">
        <v>199</v>
      </c>
      <c r="AU697" s="185" t="s">
        <v>140</v>
      </c>
      <c r="AV697" s="10" t="s">
        <v>140</v>
      </c>
      <c r="AW697" s="10" t="s">
        <v>37</v>
      </c>
      <c r="AX697" s="10" t="s">
        <v>80</v>
      </c>
      <c r="AY697" s="185" t="s">
        <v>176</v>
      </c>
    </row>
    <row r="698" spans="2:51" s="10" customFormat="1" ht="22.5" customHeight="1">
      <c r="B698" s="178"/>
      <c r="C698" s="179"/>
      <c r="D698" s="179"/>
      <c r="E698" s="180" t="s">
        <v>22</v>
      </c>
      <c r="F698" s="303" t="s">
        <v>1001</v>
      </c>
      <c r="G698" s="304"/>
      <c r="H698" s="304"/>
      <c r="I698" s="304"/>
      <c r="J698" s="179"/>
      <c r="K698" s="181">
        <v>4.35</v>
      </c>
      <c r="L698" s="179"/>
      <c r="M698" s="179"/>
      <c r="N698" s="179"/>
      <c r="O698" s="179"/>
      <c r="P698" s="179"/>
      <c r="Q698" s="179"/>
      <c r="R698" s="182"/>
      <c r="T698" s="183"/>
      <c r="U698" s="179"/>
      <c r="V698" s="179"/>
      <c r="W698" s="179"/>
      <c r="X698" s="179"/>
      <c r="Y698" s="179"/>
      <c r="Z698" s="179"/>
      <c r="AA698" s="184"/>
      <c r="AT698" s="185" t="s">
        <v>199</v>
      </c>
      <c r="AU698" s="185" t="s">
        <v>140</v>
      </c>
      <c r="AV698" s="10" t="s">
        <v>140</v>
      </c>
      <c r="AW698" s="10" t="s">
        <v>37</v>
      </c>
      <c r="AX698" s="10" t="s">
        <v>80</v>
      </c>
      <c r="AY698" s="185" t="s">
        <v>176</v>
      </c>
    </row>
    <row r="699" spans="2:51" s="10" customFormat="1" ht="22.5" customHeight="1">
      <c r="B699" s="178"/>
      <c r="C699" s="179"/>
      <c r="D699" s="179"/>
      <c r="E699" s="180" t="s">
        <v>22</v>
      </c>
      <c r="F699" s="303" t="s">
        <v>1002</v>
      </c>
      <c r="G699" s="304"/>
      <c r="H699" s="304"/>
      <c r="I699" s="304"/>
      <c r="J699" s="179"/>
      <c r="K699" s="181">
        <v>5.8</v>
      </c>
      <c r="L699" s="179"/>
      <c r="M699" s="179"/>
      <c r="N699" s="179"/>
      <c r="O699" s="179"/>
      <c r="P699" s="179"/>
      <c r="Q699" s="179"/>
      <c r="R699" s="182"/>
      <c r="T699" s="183"/>
      <c r="U699" s="179"/>
      <c r="V699" s="179"/>
      <c r="W699" s="179"/>
      <c r="X699" s="179"/>
      <c r="Y699" s="179"/>
      <c r="Z699" s="179"/>
      <c r="AA699" s="184"/>
      <c r="AT699" s="185" t="s">
        <v>199</v>
      </c>
      <c r="AU699" s="185" t="s">
        <v>140</v>
      </c>
      <c r="AV699" s="10" t="s">
        <v>140</v>
      </c>
      <c r="AW699" s="10" t="s">
        <v>37</v>
      </c>
      <c r="AX699" s="10" t="s">
        <v>80</v>
      </c>
      <c r="AY699" s="185" t="s">
        <v>176</v>
      </c>
    </row>
    <row r="700" spans="2:51" s="10" customFormat="1" ht="22.5" customHeight="1">
      <c r="B700" s="178"/>
      <c r="C700" s="179"/>
      <c r="D700" s="179"/>
      <c r="E700" s="180" t="s">
        <v>22</v>
      </c>
      <c r="F700" s="303" t="s">
        <v>1001</v>
      </c>
      <c r="G700" s="304"/>
      <c r="H700" s="304"/>
      <c r="I700" s="304"/>
      <c r="J700" s="179"/>
      <c r="K700" s="181">
        <v>4.35</v>
      </c>
      <c r="L700" s="179"/>
      <c r="M700" s="179"/>
      <c r="N700" s="179"/>
      <c r="O700" s="179"/>
      <c r="P700" s="179"/>
      <c r="Q700" s="179"/>
      <c r="R700" s="182"/>
      <c r="T700" s="183"/>
      <c r="U700" s="179"/>
      <c r="V700" s="179"/>
      <c r="W700" s="179"/>
      <c r="X700" s="179"/>
      <c r="Y700" s="179"/>
      <c r="Z700" s="179"/>
      <c r="AA700" s="184"/>
      <c r="AT700" s="185" t="s">
        <v>199</v>
      </c>
      <c r="AU700" s="185" t="s">
        <v>140</v>
      </c>
      <c r="AV700" s="10" t="s">
        <v>140</v>
      </c>
      <c r="AW700" s="10" t="s">
        <v>37</v>
      </c>
      <c r="AX700" s="10" t="s">
        <v>80</v>
      </c>
      <c r="AY700" s="185" t="s">
        <v>176</v>
      </c>
    </row>
    <row r="701" spans="2:51" s="10" customFormat="1" ht="22.5" customHeight="1">
      <c r="B701" s="178"/>
      <c r="C701" s="179"/>
      <c r="D701" s="179"/>
      <c r="E701" s="180" t="s">
        <v>22</v>
      </c>
      <c r="F701" s="303" t="s">
        <v>1003</v>
      </c>
      <c r="G701" s="304"/>
      <c r="H701" s="304"/>
      <c r="I701" s="304"/>
      <c r="J701" s="179"/>
      <c r="K701" s="181">
        <v>5.8</v>
      </c>
      <c r="L701" s="179"/>
      <c r="M701" s="179"/>
      <c r="N701" s="179"/>
      <c r="O701" s="179"/>
      <c r="P701" s="179"/>
      <c r="Q701" s="179"/>
      <c r="R701" s="182"/>
      <c r="T701" s="183"/>
      <c r="U701" s="179"/>
      <c r="V701" s="179"/>
      <c r="W701" s="179"/>
      <c r="X701" s="179"/>
      <c r="Y701" s="179"/>
      <c r="Z701" s="179"/>
      <c r="AA701" s="184"/>
      <c r="AT701" s="185" t="s">
        <v>199</v>
      </c>
      <c r="AU701" s="185" t="s">
        <v>140</v>
      </c>
      <c r="AV701" s="10" t="s">
        <v>140</v>
      </c>
      <c r="AW701" s="10" t="s">
        <v>37</v>
      </c>
      <c r="AX701" s="10" t="s">
        <v>80</v>
      </c>
      <c r="AY701" s="185" t="s">
        <v>176</v>
      </c>
    </row>
    <row r="702" spans="2:51" s="12" customFormat="1" ht="22.5" customHeight="1">
      <c r="B702" s="194"/>
      <c r="C702" s="195"/>
      <c r="D702" s="195"/>
      <c r="E702" s="196" t="s">
        <v>22</v>
      </c>
      <c r="F702" s="305" t="s">
        <v>342</v>
      </c>
      <c r="G702" s="306"/>
      <c r="H702" s="306"/>
      <c r="I702" s="306"/>
      <c r="J702" s="195"/>
      <c r="K702" s="197" t="s">
        <v>22</v>
      </c>
      <c r="L702" s="195"/>
      <c r="M702" s="195"/>
      <c r="N702" s="195"/>
      <c r="O702" s="195"/>
      <c r="P702" s="195"/>
      <c r="Q702" s="195"/>
      <c r="R702" s="198"/>
      <c r="T702" s="199"/>
      <c r="U702" s="195"/>
      <c r="V702" s="195"/>
      <c r="W702" s="195"/>
      <c r="X702" s="195"/>
      <c r="Y702" s="195"/>
      <c r="Z702" s="195"/>
      <c r="AA702" s="200"/>
      <c r="AT702" s="201" t="s">
        <v>199</v>
      </c>
      <c r="AU702" s="201" t="s">
        <v>140</v>
      </c>
      <c r="AV702" s="12" t="s">
        <v>88</v>
      </c>
      <c r="AW702" s="12" t="s">
        <v>37</v>
      </c>
      <c r="AX702" s="12" t="s">
        <v>80</v>
      </c>
      <c r="AY702" s="201" t="s">
        <v>176</v>
      </c>
    </row>
    <row r="703" spans="2:51" s="10" customFormat="1" ht="22.5" customHeight="1">
      <c r="B703" s="178"/>
      <c r="C703" s="179"/>
      <c r="D703" s="179"/>
      <c r="E703" s="180" t="s">
        <v>22</v>
      </c>
      <c r="F703" s="303" t="s">
        <v>1004</v>
      </c>
      <c r="G703" s="304"/>
      <c r="H703" s="304"/>
      <c r="I703" s="304"/>
      <c r="J703" s="179"/>
      <c r="K703" s="181">
        <v>3.51</v>
      </c>
      <c r="L703" s="179"/>
      <c r="M703" s="179"/>
      <c r="N703" s="179"/>
      <c r="O703" s="179"/>
      <c r="P703" s="179"/>
      <c r="Q703" s="179"/>
      <c r="R703" s="182"/>
      <c r="T703" s="183"/>
      <c r="U703" s="179"/>
      <c r="V703" s="179"/>
      <c r="W703" s="179"/>
      <c r="X703" s="179"/>
      <c r="Y703" s="179"/>
      <c r="Z703" s="179"/>
      <c r="AA703" s="184"/>
      <c r="AT703" s="185" t="s">
        <v>199</v>
      </c>
      <c r="AU703" s="185" t="s">
        <v>140</v>
      </c>
      <c r="AV703" s="10" t="s">
        <v>140</v>
      </c>
      <c r="AW703" s="10" t="s">
        <v>37</v>
      </c>
      <c r="AX703" s="10" t="s">
        <v>80</v>
      </c>
      <c r="AY703" s="185" t="s">
        <v>176</v>
      </c>
    </row>
    <row r="704" spans="2:51" s="10" customFormat="1" ht="22.5" customHeight="1">
      <c r="B704" s="178"/>
      <c r="C704" s="179"/>
      <c r="D704" s="179"/>
      <c r="E704" s="180" t="s">
        <v>22</v>
      </c>
      <c r="F704" s="303" t="s">
        <v>1005</v>
      </c>
      <c r="G704" s="304"/>
      <c r="H704" s="304"/>
      <c r="I704" s="304"/>
      <c r="J704" s="179"/>
      <c r="K704" s="181">
        <v>8.75</v>
      </c>
      <c r="L704" s="179"/>
      <c r="M704" s="179"/>
      <c r="N704" s="179"/>
      <c r="O704" s="179"/>
      <c r="P704" s="179"/>
      <c r="Q704" s="179"/>
      <c r="R704" s="182"/>
      <c r="T704" s="183"/>
      <c r="U704" s="179"/>
      <c r="V704" s="179"/>
      <c r="W704" s="179"/>
      <c r="X704" s="179"/>
      <c r="Y704" s="179"/>
      <c r="Z704" s="179"/>
      <c r="AA704" s="184"/>
      <c r="AT704" s="185" t="s">
        <v>199</v>
      </c>
      <c r="AU704" s="185" t="s">
        <v>140</v>
      </c>
      <c r="AV704" s="10" t="s">
        <v>140</v>
      </c>
      <c r="AW704" s="10" t="s">
        <v>37</v>
      </c>
      <c r="AX704" s="10" t="s">
        <v>80</v>
      </c>
      <c r="AY704" s="185" t="s">
        <v>176</v>
      </c>
    </row>
    <row r="705" spans="2:51" s="11" customFormat="1" ht="22.5" customHeight="1">
      <c r="B705" s="186"/>
      <c r="C705" s="187"/>
      <c r="D705" s="187"/>
      <c r="E705" s="188" t="s">
        <v>22</v>
      </c>
      <c r="F705" s="271" t="s">
        <v>200</v>
      </c>
      <c r="G705" s="272"/>
      <c r="H705" s="272"/>
      <c r="I705" s="272"/>
      <c r="J705" s="187"/>
      <c r="K705" s="189">
        <v>92.453</v>
      </c>
      <c r="L705" s="187"/>
      <c r="M705" s="187"/>
      <c r="N705" s="187"/>
      <c r="O705" s="187"/>
      <c r="P705" s="187"/>
      <c r="Q705" s="187"/>
      <c r="R705" s="190"/>
      <c r="T705" s="191"/>
      <c r="U705" s="187"/>
      <c r="V705" s="187"/>
      <c r="W705" s="187"/>
      <c r="X705" s="187"/>
      <c r="Y705" s="187"/>
      <c r="Z705" s="187"/>
      <c r="AA705" s="192"/>
      <c r="AT705" s="193" t="s">
        <v>199</v>
      </c>
      <c r="AU705" s="193" t="s">
        <v>140</v>
      </c>
      <c r="AV705" s="11" t="s">
        <v>181</v>
      </c>
      <c r="AW705" s="11" t="s">
        <v>37</v>
      </c>
      <c r="AX705" s="11" t="s">
        <v>88</v>
      </c>
      <c r="AY705" s="193" t="s">
        <v>176</v>
      </c>
    </row>
    <row r="706" spans="2:65" s="1" customFormat="1" ht="22.5" customHeight="1">
      <c r="B706" s="38"/>
      <c r="C706" s="171" t="s">
        <v>1006</v>
      </c>
      <c r="D706" s="171" t="s">
        <v>177</v>
      </c>
      <c r="E706" s="172" t="s">
        <v>1007</v>
      </c>
      <c r="F706" s="265" t="s">
        <v>1008</v>
      </c>
      <c r="G706" s="265"/>
      <c r="H706" s="265"/>
      <c r="I706" s="265"/>
      <c r="J706" s="173" t="s">
        <v>315</v>
      </c>
      <c r="K706" s="174">
        <v>18.3</v>
      </c>
      <c r="L706" s="266">
        <v>0</v>
      </c>
      <c r="M706" s="267"/>
      <c r="N706" s="268">
        <f>ROUND(L706*K706,2)</f>
        <v>0</v>
      </c>
      <c r="O706" s="268"/>
      <c r="P706" s="268"/>
      <c r="Q706" s="268"/>
      <c r="R706" s="40"/>
      <c r="T706" s="175" t="s">
        <v>22</v>
      </c>
      <c r="U706" s="47" t="s">
        <v>45</v>
      </c>
      <c r="V706" s="39"/>
      <c r="W706" s="176">
        <f>V706*K706</f>
        <v>0</v>
      </c>
      <c r="X706" s="176">
        <v>0.01316</v>
      </c>
      <c r="Y706" s="176">
        <f>X706*K706</f>
        <v>0.24082800000000001</v>
      </c>
      <c r="Z706" s="176">
        <v>0</v>
      </c>
      <c r="AA706" s="177">
        <f>Z706*K706</f>
        <v>0</v>
      </c>
      <c r="AR706" s="21" t="s">
        <v>181</v>
      </c>
      <c r="AT706" s="21" t="s">
        <v>177</v>
      </c>
      <c r="AU706" s="21" t="s">
        <v>140</v>
      </c>
      <c r="AY706" s="21" t="s">
        <v>176</v>
      </c>
      <c r="BE706" s="113">
        <f>IF(U706="základní",N706,0)</f>
        <v>0</v>
      </c>
      <c r="BF706" s="113">
        <f>IF(U706="snížená",N706,0)</f>
        <v>0</v>
      </c>
      <c r="BG706" s="113">
        <f>IF(U706="zákl. přenesená",N706,0)</f>
        <v>0</v>
      </c>
      <c r="BH706" s="113">
        <f>IF(U706="sníž. přenesená",N706,0)</f>
        <v>0</v>
      </c>
      <c r="BI706" s="113">
        <f>IF(U706="nulová",N706,0)</f>
        <v>0</v>
      </c>
      <c r="BJ706" s="21" t="s">
        <v>88</v>
      </c>
      <c r="BK706" s="113">
        <f>ROUND(L706*K706,2)</f>
        <v>0</v>
      </c>
      <c r="BL706" s="21" t="s">
        <v>181</v>
      </c>
      <c r="BM706" s="21" t="s">
        <v>1009</v>
      </c>
    </row>
    <row r="707" spans="2:51" s="10" customFormat="1" ht="22.5" customHeight="1">
      <c r="B707" s="178"/>
      <c r="C707" s="179"/>
      <c r="D707" s="179"/>
      <c r="E707" s="180" t="s">
        <v>22</v>
      </c>
      <c r="F707" s="269" t="s">
        <v>1010</v>
      </c>
      <c r="G707" s="270"/>
      <c r="H707" s="270"/>
      <c r="I707" s="270"/>
      <c r="J707" s="179"/>
      <c r="K707" s="181">
        <v>18.3</v>
      </c>
      <c r="L707" s="179"/>
      <c r="M707" s="179"/>
      <c r="N707" s="179"/>
      <c r="O707" s="179"/>
      <c r="P707" s="179"/>
      <c r="Q707" s="179"/>
      <c r="R707" s="182"/>
      <c r="T707" s="183"/>
      <c r="U707" s="179"/>
      <c r="V707" s="179"/>
      <c r="W707" s="179"/>
      <c r="X707" s="179"/>
      <c r="Y707" s="179"/>
      <c r="Z707" s="179"/>
      <c r="AA707" s="184"/>
      <c r="AT707" s="185" t="s">
        <v>199</v>
      </c>
      <c r="AU707" s="185" t="s">
        <v>140</v>
      </c>
      <c r="AV707" s="10" t="s">
        <v>140</v>
      </c>
      <c r="AW707" s="10" t="s">
        <v>37</v>
      </c>
      <c r="AX707" s="10" t="s">
        <v>80</v>
      </c>
      <c r="AY707" s="185" t="s">
        <v>176</v>
      </c>
    </row>
    <row r="708" spans="2:51" s="11" customFormat="1" ht="22.5" customHeight="1">
      <c r="B708" s="186"/>
      <c r="C708" s="187"/>
      <c r="D708" s="187"/>
      <c r="E708" s="188" t="s">
        <v>22</v>
      </c>
      <c r="F708" s="271" t="s">
        <v>200</v>
      </c>
      <c r="G708" s="272"/>
      <c r="H708" s="272"/>
      <c r="I708" s="272"/>
      <c r="J708" s="187"/>
      <c r="K708" s="189">
        <v>18.3</v>
      </c>
      <c r="L708" s="187"/>
      <c r="M708" s="187"/>
      <c r="N708" s="187"/>
      <c r="O708" s="187"/>
      <c r="P708" s="187"/>
      <c r="Q708" s="187"/>
      <c r="R708" s="190"/>
      <c r="T708" s="191"/>
      <c r="U708" s="187"/>
      <c r="V708" s="187"/>
      <c r="W708" s="187"/>
      <c r="X708" s="187"/>
      <c r="Y708" s="187"/>
      <c r="Z708" s="187"/>
      <c r="AA708" s="192"/>
      <c r="AT708" s="193" t="s">
        <v>199</v>
      </c>
      <c r="AU708" s="193" t="s">
        <v>140</v>
      </c>
      <c r="AV708" s="11" t="s">
        <v>181</v>
      </c>
      <c r="AW708" s="11" t="s">
        <v>37</v>
      </c>
      <c r="AX708" s="11" t="s">
        <v>88</v>
      </c>
      <c r="AY708" s="193" t="s">
        <v>176</v>
      </c>
    </row>
    <row r="709" spans="2:65" s="1" customFormat="1" ht="31.5" customHeight="1">
      <c r="B709" s="38"/>
      <c r="C709" s="171" t="s">
        <v>1011</v>
      </c>
      <c r="D709" s="171" t="s">
        <v>177</v>
      </c>
      <c r="E709" s="172" t="s">
        <v>1012</v>
      </c>
      <c r="F709" s="265" t="s">
        <v>1013</v>
      </c>
      <c r="G709" s="265"/>
      <c r="H709" s="265"/>
      <c r="I709" s="265"/>
      <c r="J709" s="173" t="s">
        <v>269</v>
      </c>
      <c r="K709" s="174">
        <v>581.966</v>
      </c>
      <c r="L709" s="266">
        <v>0</v>
      </c>
      <c r="M709" s="267"/>
      <c r="N709" s="268">
        <f>ROUND(L709*K709,2)</f>
        <v>0</v>
      </c>
      <c r="O709" s="268"/>
      <c r="P709" s="268"/>
      <c r="Q709" s="268"/>
      <c r="R709" s="40"/>
      <c r="T709" s="175" t="s">
        <v>22</v>
      </c>
      <c r="U709" s="47" t="s">
        <v>45</v>
      </c>
      <c r="V709" s="39"/>
      <c r="W709" s="176">
        <f>V709*K709</f>
        <v>0</v>
      </c>
      <c r="X709" s="176">
        <v>0</v>
      </c>
      <c r="Y709" s="176">
        <f>X709*K709</f>
        <v>0</v>
      </c>
      <c r="Z709" s="176">
        <v>0.02</v>
      </c>
      <c r="AA709" s="177">
        <f>Z709*K709</f>
        <v>11.63932</v>
      </c>
      <c r="AR709" s="21" t="s">
        <v>181</v>
      </c>
      <c r="AT709" s="21" t="s">
        <v>177</v>
      </c>
      <c r="AU709" s="21" t="s">
        <v>140</v>
      </c>
      <c r="AY709" s="21" t="s">
        <v>176</v>
      </c>
      <c r="BE709" s="113">
        <f>IF(U709="základní",N709,0)</f>
        <v>0</v>
      </c>
      <c r="BF709" s="113">
        <f>IF(U709="snížená",N709,0)</f>
        <v>0</v>
      </c>
      <c r="BG709" s="113">
        <f>IF(U709="zákl. přenesená",N709,0)</f>
        <v>0</v>
      </c>
      <c r="BH709" s="113">
        <f>IF(U709="sníž. přenesená",N709,0)</f>
        <v>0</v>
      </c>
      <c r="BI709" s="113">
        <f>IF(U709="nulová",N709,0)</f>
        <v>0</v>
      </c>
      <c r="BJ709" s="21" t="s">
        <v>88</v>
      </c>
      <c r="BK709" s="113">
        <f>ROUND(L709*K709,2)</f>
        <v>0</v>
      </c>
      <c r="BL709" s="21" t="s">
        <v>181</v>
      </c>
      <c r="BM709" s="21" t="s">
        <v>1014</v>
      </c>
    </row>
    <row r="710" spans="2:51" s="12" customFormat="1" ht="22.5" customHeight="1">
      <c r="B710" s="194"/>
      <c r="C710" s="195"/>
      <c r="D710" s="195"/>
      <c r="E710" s="196" t="s">
        <v>22</v>
      </c>
      <c r="F710" s="311" t="s">
        <v>407</v>
      </c>
      <c r="G710" s="312"/>
      <c r="H710" s="312"/>
      <c r="I710" s="312"/>
      <c r="J710" s="195"/>
      <c r="K710" s="197" t="s">
        <v>22</v>
      </c>
      <c r="L710" s="195"/>
      <c r="M710" s="195"/>
      <c r="N710" s="195"/>
      <c r="O710" s="195"/>
      <c r="P710" s="195"/>
      <c r="Q710" s="195"/>
      <c r="R710" s="198"/>
      <c r="T710" s="199"/>
      <c r="U710" s="195"/>
      <c r="V710" s="195"/>
      <c r="W710" s="195"/>
      <c r="X710" s="195"/>
      <c r="Y710" s="195"/>
      <c r="Z710" s="195"/>
      <c r="AA710" s="200"/>
      <c r="AT710" s="201" t="s">
        <v>199</v>
      </c>
      <c r="AU710" s="201" t="s">
        <v>140</v>
      </c>
      <c r="AV710" s="12" t="s">
        <v>88</v>
      </c>
      <c r="AW710" s="12" t="s">
        <v>37</v>
      </c>
      <c r="AX710" s="12" t="s">
        <v>80</v>
      </c>
      <c r="AY710" s="201" t="s">
        <v>176</v>
      </c>
    </row>
    <row r="711" spans="2:51" s="10" customFormat="1" ht="22.5" customHeight="1">
      <c r="B711" s="178"/>
      <c r="C711" s="179"/>
      <c r="D711" s="179"/>
      <c r="E711" s="180" t="s">
        <v>22</v>
      </c>
      <c r="F711" s="303" t="s">
        <v>1015</v>
      </c>
      <c r="G711" s="304"/>
      <c r="H711" s="304"/>
      <c r="I711" s="304"/>
      <c r="J711" s="179"/>
      <c r="K711" s="181">
        <v>17.094</v>
      </c>
      <c r="L711" s="179"/>
      <c r="M711" s="179"/>
      <c r="N711" s="179"/>
      <c r="O711" s="179"/>
      <c r="P711" s="179"/>
      <c r="Q711" s="179"/>
      <c r="R711" s="182"/>
      <c r="T711" s="183"/>
      <c r="U711" s="179"/>
      <c r="V711" s="179"/>
      <c r="W711" s="179"/>
      <c r="X711" s="179"/>
      <c r="Y711" s="179"/>
      <c r="Z711" s="179"/>
      <c r="AA711" s="184"/>
      <c r="AT711" s="185" t="s">
        <v>199</v>
      </c>
      <c r="AU711" s="185" t="s">
        <v>140</v>
      </c>
      <c r="AV711" s="10" t="s">
        <v>140</v>
      </c>
      <c r="AW711" s="10" t="s">
        <v>37</v>
      </c>
      <c r="AX711" s="10" t="s">
        <v>80</v>
      </c>
      <c r="AY711" s="185" t="s">
        <v>176</v>
      </c>
    </row>
    <row r="712" spans="2:51" s="10" customFormat="1" ht="22.5" customHeight="1">
      <c r="B712" s="178"/>
      <c r="C712" s="179"/>
      <c r="D712" s="179"/>
      <c r="E712" s="180" t="s">
        <v>22</v>
      </c>
      <c r="F712" s="303" t="s">
        <v>1016</v>
      </c>
      <c r="G712" s="304"/>
      <c r="H712" s="304"/>
      <c r="I712" s="304"/>
      <c r="J712" s="179"/>
      <c r="K712" s="181">
        <v>10.78</v>
      </c>
      <c r="L712" s="179"/>
      <c r="M712" s="179"/>
      <c r="N712" s="179"/>
      <c r="O712" s="179"/>
      <c r="P712" s="179"/>
      <c r="Q712" s="179"/>
      <c r="R712" s="182"/>
      <c r="T712" s="183"/>
      <c r="U712" s="179"/>
      <c r="V712" s="179"/>
      <c r="W712" s="179"/>
      <c r="X712" s="179"/>
      <c r="Y712" s="179"/>
      <c r="Z712" s="179"/>
      <c r="AA712" s="184"/>
      <c r="AT712" s="185" t="s">
        <v>199</v>
      </c>
      <c r="AU712" s="185" t="s">
        <v>140</v>
      </c>
      <c r="AV712" s="10" t="s">
        <v>140</v>
      </c>
      <c r="AW712" s="10" t="s">
        <v>37</v>
      </c>
      <c r="AX712" s="10" t="s">
        <v>80</v>
      </c>
      <c r="AY712" s="185" t="s">
        <v>176</v>
      </c>
    </row>
    <row r="713" spans="2:51" s="10" customFormat="1" ht="22.5" customHeight="1">
      <c r="B713" s="178"/>
      <c r="C713" s="179"/>
      <c r="D713" s="179"/>
      <c r="E713" s="180" t="s">
        <v>22</v>
      </c>
      <c r="F713" s="303" t="s">
        <v>1017</v>
      </c>
      <c r="G713" s="304"/>
      <c r="H713" s="304"/>
      <c r="I713" s="304"/>
      <c r="J713" s="179"/>
      <c r="K713" s="181">
        <v>17.325</v>
      </c>
      <c r="L713" s="179"/>
      <c r="M713" s="179"/>
      <c r="N713" s="179"/>
      <c r="O713" s="179"/>
      <c r="P713" s="179"/>
      <c r="Q713" s="179"/>
      <c r="R713" s="182"/>
      <c r="T713" s="183"/>
      <c r="U713" s="179"/>
      <c r="V713" s="179"/>
      <c r="W713" s="179"/>
      <c r="X713" s="179"/>
      <c r="Y713" s="179"/>
      <c r="Z713" s="179"/>
      <c r="AA713" s="184"/>
      <c r="AT713" s="185" t="s">
        <v>199</v>
      </c>
      <c r="AU713" s="185" t="s">
        <v>140</v>
      </c>
      <c r="AV713" s="10" t="s">
        <v>140</v>
      </c>
      <c r="AW713" s="10" t="s">
        <v>37</v>
      </c>
      <c r="AX713" s="10" t="s">
        <v>80</v>
      </c>
      <c r="AY713" s="185" t="s">
        <v>176</v>
      </c>
    </row>
    <row r="714" spans="2:51" s="10" customFormat="1" ht="22.5" customHeight="1">
      <c r="B714" s="178"/>
      <c r="C714" s="179"/>
      <c r="D714" s="179"/>
      <c r="E714" s="180" t="s">
        <v>22</v>
      </c>
      <c r="F714" s="303" t="s">
        <v>1018</v>
      </c>
      <c r="G714" s="304"/>
      <c r="H714" s="304"/>
      <c r="I714" s="304"/>
      <c r="J714" s="179"/>
      <c r="K714" s="181">
        <v>83.912</v>
      </c>
      <c r="L714" s="179"/>
      <c r="M714" s="179"/>
      <c r="N714" s="179"/>
      <c r="O714" s="179"/>
      <c r="P714" s="179"/>
      <c r="Q714" s="179"/>
      <c r="R714" s="182"/>
      <c r="T714" s="183"/>
      <c r="U714" s="179"/>
      <c r="V714" s="179"/>
      <c r="W714" s="179"/>
      <c r="X714" s="179"/>
      <c r="Y714" s="179"/>
      <c r="Z714" s="179"/>
      <c r="AA714" s="184"/>
      <c r="AT714" s="185" t="s">
        <v>199</v>
      </c>
      <c r="AU714" s="185" t="s">
        <v>140</v>
      </c>
      <c r="AV714" s="10" t="s">
        <v>140</v>
      </c>
      <c r="AW714" s="10" t="s">
        <v>37</v>
      </c>
      <c r="AX714" s="10" t="s">
        <v>80</v>
      </c>
      <c r="AY714" s="185" t="s">
        <v>176</v>
      </c>
    </row>
    <row r="715" spans="2:51" s="10" customFormat="1" ht="22.5" customHeight="1">
      <c r="B715" s="178"/>
      <c r="C715" s="179"/>
      <c r="D715" s="179"/>
      <c r="E715" s="180" t="s">
        <v>22</v>
      </c>
      <c r="F715" s="303" t="s">
        <v>1019</v>
      </c>
      <c r="G715" s="304"/>
      <c r="H715" s="304"/>
      <c r="I715" s="304"/>
      <c r="J715" s="179"/>
      <c r="K715" s="181">
        <v>12.47</v>
      </c>
      <c r="L715" s="179"/>
      <c r="M715" s="179"/>
      <c r="N715" s="179"/>
      <c r="O715" s="179"/>
      <c r="P715" s="179"/>
      <c r="Q715" s="179"/>
      <c r="R715" s="182"/>
      <c r="T715" s="183"/>
      <c r="U715" s="179"/>
      <c r="V715" s="179"/>
      <c r="W715" s="179"/>
      <c r="X715" s="179"/>
      <c r="Y715" s="179"/>
      <c r="Z715" s="179"/>
      <c r="AA715" s="184"/>
      <c r="AT715" s="185" t="s">
        <v>199</v>
      </c>
      <c r="AU715" s="185" t="s">
        <v>140</v>
      </c>
      <c r="AV715" s="10" t="s">
        <v>140</v>
      </c>
      <c r="AW715" s="10" t="s">
        <v>37</v>
      </c>
      <c r="AX715" s="10" t="s">
        <v>80</v>
      </c>
      <c r="AY715" s="185" t="s">
        <v>176</v>
      </c>
    </row>
    <row r="716" spans="2:51" s="10" customFormat="1" ht="22.5" customHeight="1">
      <c r="B716" s="178"/>
      <c r="C716" s="179"/>
      <c r="D716" s="179"/>
      <c r="E716" s="180" t="s">
        <v>22</v>
      </c>
      <c r="F716" s="303" t="s">
        <v>1020</v>
      </c>
      <c r="G716" s="304"/>
      <c r="H716" s="304"/>
      <c r="I716" s="304"/>
      <c r="J716" s="179"/>
      <c r="K716" s="181">
        <v>10.2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199</v>
      </c>
      <c r="AU716" s="185" t="s">
        <v>140</v>
      </c>
      <c r="AV716" s="10" t="s">
        <v>140</v>
      </c>
      <c r="AW716" s="10" t="s">
        <v>37</v>
      </c>
      <c r="AX716" s="10" t="s">
        <v>80</v>
      </c>
      <c r="AY716" s="185" t="s">
        <v>176</v>
      </c>
    </row>
    <row r="717" spans="2:51" s="10" customFormat="1" ht="22.5" customHeight="1">
      <c r="B717" s="178"/>
      <c r="C717" s="179"/>
      <c r="D717" s="179"/>
      <c r="E717" s="180" t="s">
        <v>22</v>
      </c>
      <c r="F717" s="303" t="s">
        <v>1021</v>
      </c>
      <c r="G717" s="304"/>
      <c r="H717" s="304"/>
      <c r="I717" s="304"/>
      <c r="J717" s="179"/>
      <c r="K717" s="181">
        <v>31.493</v>
      </c>
      <c r="L717" s="179"/>
      <c r="M717" s="179"/>
      <c r="N717" s="179"/>
      <c r="O717" s="179"/>
      <c r="P717" s="179"/>
      <c r="Q717" s="179"/>
      <c r="R717" s="182"/>
      <c r="T717" s="183"/>
      <c r="U717" s="179"/>
      <c r="V717" s="179"/>
      <c r="W717" s="179"/>
      <c r="X717" s="179"/>
      <c r="Y717" s="179"/>
      <c r="Z717" s="179"/>
      <c r="AA717" s="184"/>
      <c r="AT717" s="185" t="s">
        <v>199</v>
      </c>
      <c r="AU717" s="185" t="s">
        <v>140</v>
      </c>
      <c r="AV717" s="10" t="s">
        <v>140</v>
      </c>
      <c r="AW717" s="10" t="s">
        <v>37</v>
      </c>
      <c r="AX717" s="10" t="s">
        <v>80</v>
      </c>
      <c r="AY717" s="185" t="s">
        <v>176</v>
      </c>
    </row>
    <row r="718" spans="2:51" s="13" customFormat="1" ht="22.5" customHeight="1">
      <c r="B718" s="206"/>
      <c r="C718" s="207"/>
      <c r="D718" s="207"/>
      <c r="E718" s="208" t="s">
        <v>22</v>
      </c>
      <c r="F718" s="313" t="s">
        <v>848</v>
      </c>
      <c r="G718" s="314"/>
      <c r="H718" s="314"/>
      <c r="I718" s="314"/>
      <c r="J718" s="207"/>
      <c r="K718" s="209">
        <v>183.274</v>
      </c>
      <c r="L718" s="207"/>
      <c r="M718" s="207"/>
      <c r="N718" s="207"/>
      <c r="O718" s="207"/>
      <c r="P718" s="207"/>
      <c r="Q718" s="207"/>
      <c r="R718" s="210"/>
      <c r="T718" s="211"/>
      <c r="U718" s="207"/>
      <c r="V718" s="207"/>
      <c r="W718" s="207"/>
      <c r="X718" s="207"/>
      <c r="Y718" s="207"/>
      <c r="Z718" s="207"/>
      <c r="AA718" s="212"/>
      <c r="AT718" s="213" t="s">
        <v>199</v>
      </c>
      <c r="AU718" s="213" t="s">
        <v>140</v>
      </c>
      <c r="AV718" s="13" t="s">
        <v>186</v>
      </c>
      <c r="AW718" s="13" t="s">
        <v>37</v>
      </c>
      <c r="AX718" s="13" t="s">
        <v>80</v>
      </c>
      <c r="AY718" s="213" t="s">
        <v>176</v>
      </c>
    </row>
    <row r="719" spans="2:51" s="12" customFormat="1" ht="22.5" customHeight="1">
      <c r="B719" s="194"/>
      <c r="C719" s="195"/>
      <c r="D719" s="195"/>
      <c r="E719" s="196" t="s">
        <v>22</v>
      </c>
      <c r="F719" s="305" t="s">
        <v>410</v>
      </c>
      <c r="G719" s="306"/>
      <c r="H719" s="306"/>
      <c r="I719" s="306"/>
      <c r="J719" s="195"/>
      <c r="K719" s="197" t="s">
        <v>22</v>
      </c>
      <c r="L719" s="195"/>
      <c r="M719" s="195"/>
      <c r="N719" s="195"/>
      <c r="O719" s="195"/>
      <c r="P719" s="195"/>
      <c r="Q719" s="195"/>
      <c r="R719" s="198"/>
      <c r="T719" s="199"/>
      <c r="U719" s="195"/>
      <c r="V719" s="195"/>
      <c r="W719" s="195"/>
      <c r="X719" s="195"/>
      <c r="Y719" s="195"/>
      <c r="Z719" s="195"/>
      <c r="AA719" s="200"/>
      <c r="AT719" s="201" t="s">
        <v>199</v>
      </c>
      <c r="AU719" s="201" t="s">
        <v>140</v>
      </c>
      <c r="AV719" s="12" t="s">
        <v>88</v>
      </c>
      <c r="AW719" s="12" t="s">
        <v>37</v>
      </c>
      <c r="AX719" s="12" t="s">
        <v>80</v>
      </c>
      <c r="AY719" s="201" t="s">
        <v>176</v>
      </c>
    </row>
    <row r="720" spans="2:51" s="10" customFormat="1" ht="22.5" customHeight="1">
      <c r="B720" s="178"/>
      <c r="C720" s="179"/>
      <c r="D720" s="179"/>
      <c r="E720" s="180" t="s">
        <v>22</v>
      </c>
      <c r="F720" s="303" t="s">
        <v>1022</v>
      </c>
      <c r="G720" s="304"/>
      <c r="H720" s="304"/>
      <c r="I720" s="304"/>
      <c r="J720" s="179"/>
      <c r="K720" s="181">
        <v>20.488</v>
      </c>
      <c r="L720" s="179"/>
      <c r="M720" s="179"/>
      <c r="N720" s="179"/>
      <c r="O720" s="179"/>
      <c r="P720" s="179"/>
      <c r="Q720" s="179"/>
      <c r="R720" s="182"/>
      <c r="T720" s="183"/>
      <c r="U720" s="179"/>
      <c r="V720" s="179"/>
      <c r="W720" s="179"/>
      <c r="X720" s="179"/>
      <c r="Y720" s="179"/>
      <c r="Z720" s="179"/>
      <c r="AA720" s="184"/>
      <c r="AT720" s="185" t="s">
        <v>199</v>
      </c>
      <c r="AU720" s="185" t="s">
        <v>140</v>
      </c>
      <c r="AV720" s="10" t="s">
        <v>140</v>
      </c>
      <c r="AW720" s="10" t="s">
        <v>37</v>
      </c>
      <c r="AX720" s="10" t="s">
        <v>80</v>
      </c>
      <c r="AY720" s="185" t="s">
        <v>176</v>
      </c>
    </row>
    <row r="721" spans="2:51" s="10" customFormat="1" ht="22.5" customHeight="1">
      <c r="B721" s="178"/>
      <c r="C721" s="179"/>
      <c r="D721" s="179"/>
      <c r="E721" s="180" t="s">
        <v>22</v>
      </c>
      <c r="F721" s="303" t="s">
        <v>1023</v>
      </c>
      <c r="G721" s="304"/>
      <c r="H721" s="304"/>
      <c r="I721" s="304"/>
      <c r="J721" s="179"/>
      <c r="K721" s="181">
        <v>17.4</v>
      </c>
      <c r="L721" s="179"/>
      <c r="M721" s="179"/>
      <c r="N721" s="179"/>
      <c r="O721" s="179"/>
      <c r="P721" s="179"/>
      <c r="Q721" s="179"/>
      <c r="R721" s="182"/>
      <c r="T721" s="183"/>
      <c r="U721" s="179"/>
      <c r="V721" s="179"/>
      <c r="W721" s="179"/>
      <c r="X721" s="179"/>
      <c r="Y721" s="179"/>
      <c r="Z721" s="179"/>
      <c r="AA721" s="184"/>
      <c r="AT721" s="185" t="s">
        <v>199</v>
      </c>
      <c r="AU721" s="185" t="s">
        <v>140</v>
      </c>
      <c r="AV721" s="10" t="s">
        <v>140</v>
      </c>
      <c r="AW721" s="10" t="s">
        <v>37</v>
      </c>
      <c r="AX721" s="10" t="s">
        <v>80</v>
      </c>
      <c r="AY721" s="185" t="s">
        <v>176</v>
      </c>
    </row>
    <row r="722" spans="2:51" s="10" customFormat="1" ht="22.5" customHeight="1">
      <c r="B722" s="178"/>
      <c r="C722" s="179"/>
      <c r="D722" s="179"/>
      <c r="E722" s="180" t="s">
        <v>22</v>
      </c>
      <c r="F722" s="303" t="s">
        <v>1024</v>
      </c>
      <c r="G722" s="304"/>
      <c r="H722" s="304"/>
      <c r="I722" s="304"/>
      <c r="J722" s="179"/>
      <c r="K722" s="181">
        <v>6.209</v>
      </c>
      <c r="L722" s="179"/>
      <c r="M722" s="179"/>
      <c r="N722" s="179"/>
      <c r="O722" s="179"/>
      <c r="P722" s="179"/>
      <c r="Q722" s="179"/>
      <c r="R722" s="182"/>
      <c r="T722" s="183"/>
      <c r="U722" s="179"/>
      <c r="V722" s="179"/>
      <c r="W722" s="179"/>
      <c r="X722" s="179"/>
      <c r="Y722" s="179"/>
      <c r="Z722" s="179"/>
      <c r="AA722" s="184"/>
      <c r="AT722" s="185" t="s">
        <v>199</v>
      </c>
      <c r="AU722" s="185" t="s">
        <v>140</v>
      </c>
      <c r="AV722" s="10" t="s">
        <v>140</v>
      </c>
      <c r="AW722" s="10" t="s">
        <v>37</v>
      </c>
      <c r="AX722" s="10" t="s">
        <v>80</v>
      </c>
      <c r="AY722" s="185" t="s">
        <v>176</v>
      </c>
    </row>
    <row r="723" spans="2:51" s="10" customFormat="1" ht="22.5" customHeight="1">
      <c r="B723" s="178"/>
      <c r="C723" s="179"/>
      <c r="D723" s="179"/>
      <c r="E723" s="180" t="s">
        <v>22</v>
      </c>
      <c r="F723" s="303" t="s">
        <v>1025</v>
      </c>
      <c r="G723" s="304"/>
      <c r="H723" s="304"/>
      <c r="I723" s="304"/>
      <c r="J723" s="179"/>
      <c r="K723" s="181">
        <v>8.53</v>
      </c>
      <c r="L723" s="179"/>
      <c r="M723" s="179"/>
      <c r="N723" s="179"/>
      <c r="O723" s="179"/>
      <c r="P723" s="179"/>
      <c r="Q723" s="179"/>
      <c r="R723" s="182"/>
      <c r="T723" s="183"/>
      <c r="U723" s="179"/>
      <c r="V723" s="179"/>
      <c r="W723" s="179"/>
      <c r="X723" s="179"/>
      <c r="Y723" s="179"/>
      <c r="Z723" s="179"/>
      <c r="AA723" s="184"/>
      <c r="AT723" s="185" t="s">
        <v>199</v>
      </c>
      <c r="AU723" s="185" t="s">
        <v>140</v>
      </c>
      <c r="AV723" s="10" t="s">
        <v>140</v>
      </c>
      <c r="AW723" s="10" t="s">
        <v>37</v>
      </c>
      <c r="AX723" s="10" t="s">
        <v>80</v>
      </c>
      <c r="AY723" s="185" t="s">
        <v>176</v>
      </c>
    </row>
    <row r="724" spans="2:51" s="10" customFormat="1" ht="22.5" customHeight="1">
      <c r="B724" s="178"/>
      <c r="C724" s="179"/>
      <c r="D724" s="179"/>
      <c r="E724" s="180" t="s">
        <v>22</v>
      </c>
      <c r="F724" s="303" t="s">
        <v>1026</v>
      </c>
      <c r="G724" s="304"/>
      <c r="H724" s="304"/>
      <c r="I724" s="304"/>
      <c r="J724" s="179"/>
      <c r="K724" s="181">
        <v>34.227</v>
      </c>
      <c r="L724" s="179"/>
      <c r="M724" s="179"/>
      <c r="N724" s="179"/>
      <c r="O724" s="179"/>
      <c r="P724" s="179"/>
      <c r="Q724" s="179"/>
      <c r="R724" s="182"/>
      <c r="T724" s="183"/>
      <c r="U724" s="179"/>
      <c r="V724" s="179"/>
      <c r="W724" s="179"/>
      <c r="X724" s="179"/>
      <c r="Y724" s="179"/>
      <c r="Z724" s="179"/>
      <c r="AA724" s="184"/>
      <c r="AT724" s="185" t="s">
        <v>199</v>
      </c>
      <c r="AU724" s="185" t="s">
        <v>140</v>
      </c>
      <c r="AV724" s="10" t="s">
        <v>140</v>
      </c>
      <c r="AW724" s="10" t="s">
        <v>37</v>
      </c>
      <c r="AX724" s="10" t="s">
        <v>80</v>
      </c>
      <c r="AY724" s="185" t="s">
        <v>176</v>
      </c>
    </row>
    <row r="725" spans="2:51" s="10" customFormat="1" ht="22.5" customHeight="1">
      <c r="B725" s="178"/>
      <c r="C725" s="179"/>
      <c r="D725" s="179"/>
      <c r="E725" s="180" t="s">
        <v>22</v>
      </c>
      <c r="F725" s="303" t="s">
        <v>1027</v>
      </c>
      <c r="G725" s="304"/>
      <c r="H725" s="304"/>
      <c r="I725" s="304"/>
      <c r="J725" s="179"/>
      <c r="K725" s="181">
        <v>5.6</v>
      </c>
      <c r="L725" s="179"/>
      <c r="M725" s="179"/>
      <c r="N725" s="179"/>
      <c r="O725" s="179"/>
      <c r="P725" s="179"/>
      <c r="Q725" s="179"/>
      <c r="R725" s="182"/>
      <c r="T725" s="183"/>
      <c r="U725" s="179"/>
      <c r="V725" s="179"/>
      <c r="W725" s="179"/>
      <c r="X725" s="179"/>
      <c r="Y725" s="179"/>
      <c r="Z725" s="179"/>
      <c r="AA725" s="184"/>
      <c r="AT725" s="185" t="s">
        <v>199</v>
      </c>
      <c r="AU725" s="185" t="s">
        <v>140</v>
      </c>
      <c r="AV725" s="10" t="s">
        <v>140</v>
      </c>
      <c r="AW725" s="10" t="s">
        <v>37</v>
      </c>
      <c r="AX725" s="10" t="s">
        <v>80</v>
      </c>
      <c r="AY725" s="185" t="s">
        <v>176</v>
      </c>
    </row>
    <row r="726" spans="2:51" s="12" customFormat="1" ht="22.5" customHeight="1">
      <c r="B726" s="194"/>
      <c r="C726" s="195"/>
      <c r="D726" s="195"/>
      <c r="E726" s="196" t="s">
        <v>22</v>
      </c>
      <c r="F726" s="305" t="s">
        <v>1028</v>
      </c>
      <c r="G726" s="306"/>
      <c r="H726" s="306"/>
      <c r="I726" s="306"/>
      <c r="J726" s="195"/>
      <c r="K726" s="197" t="s">
        <v>22</v>
      </c>
      <c r="L726" s="195"/>
      <c r="M726" s="195"/>
      <c r="N726" s="195"/>
      <c r="O726" s="195"/>
      <c r="P726" s="195"/>
      <c r="Q726" s="195"/>
      <c r="R726" s="198"/>
      <c r="T726" s="199"/>
      <c r="U726" s="195"/>
      <c r="V726" s="195"/>
      <c r="W726" s="195"/>
      <c r="X726" s="195"/>
      <c r="Y726" s="195"/>
      <c r="Z726" s="195"/>
      <c r="AA726" s="200"/>
      <c r="AT726" s="201" t="s">
        <v>199</v>
      </c>
      <c r="AU726" s="201" t="s">
        <v>140</v>
      </c>
      <c r="AV726" s="12" t="s">
        <v>88</v>
      </c>
      <c r="AW726" s="12" t="s">
        <v>37</v>
      </c>
      <c r="AX726" s="12" t="s">
        <v>80</v>
      </c>
      <c r="AY726" s="201" t="s">
        <v>176</v>
      </c>
    </row>
    <row r="727" spans="2:51" s="10" customFormat="1" ht="22.5" customHeight="1">
      <c r="B727" s="178"/>
      <c r="C727" s="179"/>
      <c r="D727" s="179"/>
      <c r="E727" s="180" t="s">
        <v>22</v>
      </c>
      <c r="F727" s="303" t="s">
        <v>1029</v>
      </c>
      <c r="G727" s="304"/>
      <c r="H727" s="304"/>
      <c r="I727" s="304"/>
      <c r="J727" s="179"/>
      <c r="K727" s="181">
        <v>60.99</v>
      </c>
      <c r="L727" s="179"/>
      <c r="M727" s="179"/>
      <c r="N727" s="179"/>
      <c r="O727" s="179"/>
      <c r="P727" s="179"/>
      <c r="Q727" s="179"/>
      <c r="R727" s="182"/>
      <c r="T727" s="183"/>
      <c r="U727" s="179"/>
      <c r="V727" s="179"/>
      <c r="W727" s="179"/>
      <c r="X727" s="179"/>
      <c r="Y727" s="179"/>
      <c r="Z727" s="179"/>
      <c r="AA727" s="184"/>
      <c r="AT727" s="185" t="s">
        <v>199</v>
      </c>
      <c r="AU727" s="185" t="s">
        <v>140</v>
      </c>
      <c r="AV727" s="10" t="s">
        <v>140</v>
      </c>
      <c r="AW727" s="10" t="s">
        <v>37</v>
      </c>
      <c r="AX727" s="10" t="s">
        <v>80</v>
      </c>
      <c r="AY727" s="185" t="s">
        <v>176</v>
      </c>
    </row>
    <row r="728" spans="2:51" s="10" customFormat="1" ht="22.5" customHeight="1">
      <c r="B728" s="178"/>
      <c r="C728" s="179"/>
      <c r="D728" s="179"/>
      <c r="E728" s="180" t="s">
        <v>22</v>
      </c>
      <c r="F728" s="303" t="s">
        <v>1030</v>
      </c>
      <c r="G728" s="304"/>
      <c r="H728" s="304"/>
      <c r="I728" s="304"/>
      <c r="J728" s="179"/>
      <c r="K728" s="181">
        <v>17.179</v>
      </c>
      <c r="L728" s="179"/>
      <c r="M728" s="179"/>
      <c r="N728" s="179"/>
      <c r="O728" s="179"/>
      <c r="P728" s="179"/>
      <c r="Q728" s="179"/>
      <c r="R728" s="182"/>
      <c r="T728" s="183"/>
      <c r="U728" s="179"/>
      <c r="V728" s="179"/>
      <c r="W728" s="179"/>
      <c r="X728" s="179"/>
      <c r="Y728" s="179"/>
      <c r="Z728" s="179"/>
      <c r="AA728" s="184"/>
      <c r="AT728" s="185" t="s">
        <v>199</v>
      </c>
      <c r="AU728" s="185" t="s">
        <v>140</v>
      </c>
      <c r="AV728" s="10" t="s">
        <v>140</v>
      </c>
      <c r="AW728" s="10" t="s">
        <v>37</v>
      </c>
      <c r="AX728" s="10" t="s">
        <v>80</v>
      </c>
      <c r="AY728" s="185" t="s">
        <v>176</v>
      </c>
    </row>
    <row r="729" spans="2:51" s="10" customFormat="1" ht="22.5" customHeight="1">
      <c r="B729" s="178"/>
      <c r="C729" s="179"/>
      <c r="D729" s="179"/>
      <c r="E729" s="180" t="s">
        <v>22</v>
      </c>
      <c r="F729" s="303" t="s">
        <v>1031</v>
      </c>
      <c r="G729" s="304"/>
      <c r="H729" s="304"/>
      <c r="I729" s="304"/>
      <c r="J729" s="179"/>
      <c r="K729" s="181">
        <v>15.461</v>
      </c>
      <c r="L729" s="179"/>
      <c r="M729" s="179"/>
      <c r="N729" s="179"/>
      <c r="O729" s="179"/>
      <c r="P729" s="179"/>
      <c r="Q729" s="179"/>
      <c r="R729" s="182"/>
      <c r="T729" s="183"/>
      <c r="U729" s="179"/>
      <c r="V729" s="179"/>
      <c r="W729" s="179"/>
      <c r="X729" s="179"/>
      <c r="Y729" s="179"/>
      <c r="Z729" s="179"/>
      <c r="AA729" s="184"/>
      <c r="AT729" s="185" t="s">
        <v>199</v>
      </c>
      <c r="AU729" s="185" t="s">
        <v>140</v>
      </c>
      <c r="AV729" s="10" t="s">
        <v>140</v>
      </c>
      <c r="AW729" s="10" t="s">
        <v>37</v>
      </c>
      <c r="AX729" s="10" t="s">
        <v>80</v>
      </c>
      <c r="AY729" s="185" t="s">
        <v>176</v>
      </c>
    </row>
    <row r="730" spans="2:51" s="10" customFormat="1" ht="22.5" customHeight="1">
      <c r="B730" s="178"/>
      <c r="C730" s="179"/>
      <c r="D730" s="179"/>
      <c r="E730" s="180" t="s">
        <v>22</v>
      </c>
      <c r="F730" s="303" t="s">
        <v>1032</v>
      </c>
      <c r="G730" s="304"/>
      <c r="H730" s="304"/>
      <c r="I730" s="304"/>
      <c r="J730" s="179"/>
      <c r="K730" s="181">
        <v>18.506</v>
      </c>
      <c r="L730" s="179"/>
      <c r="M730" s="179"/>
      <c r="N730" s="179"/>
      <c r="O730" s="179"/>
      <c r="P730" s="179"/>
      <c r="Q730" s="179"/>
      <c r="R730" s="182"/>
      <c r="T730" s="183"/>
      <c r="U730" s="179"/>
      <c r="V730" s="179"/>
      <c r="W730" s="179"/>
      <c r="X730" s="179"/>
      <c r="Y730" s="179"/>
      <c r="Z730" s="179"/>
      <c r="AA730" s="184"/>
      <c r="AT730" s="185" t="s">
        <v>199</v>
      </c>
      <c r="AU730" s="185" t="s">
        <v>140</v>
      </c>
      <c r="AV730" s="10" t="s">
        <v>140</v>
      </c>
      <c r="AW730" s="10" t="s">
        <v>37</v>
      </c>
      <c r="AX730" s="10" t="s">
        <v>80</v>
      </c>
      <c r="AY730" s="185" t="s">
        <v>176</v>
      </c>
    </row>
    <row r="731" spans="2:51" s="12" customFormat="1" ht="22.5" customHeight="1">
      <c r="B731" s="194"/>
      <c r="C731" s="195"/>
      <c r="D731" s="195"/>
      <c r="E731" s="196" t="s">
        <v>22</v>
      </c>
      <c r="F731" s="305" t="s">
        <v>1033</v>
      </c>
      <c r="G731" s="306"/>
      <c r="H731" s="306"/>
      <c r="I731" s="306"/>
      <c r="J731" s="195"/>
      <c r="K731" s="197" t="s">
        <v>22</v>
      </c>
      <c r="L731" s="195"/>
      <c r="M731" s="195"/>
      <c r="N731" s="195"/>
      <c r="O731" s="195"/>
      <c r="P731" s="195"/>
      <c r="Q731" s="195"/>
      <c r="R731" s="198"/>
      <c r="T731" s="199"/>
      <c r="U731" s="195"/>
      <c r="V731" s="195"/>
      <c r="W731" s="195"/>
      <c r="X731" s="195"/>
      <c r="Y731" s="195"/>
      <c r="Z731" s="195"/>
      <c r="AA731" s="200"/>
      <c r="AT731" s="201" t="s">
        <v>199</v>
      </c>
      <c r="AU731" s="201" t="s">
        <v>140</v>
      </c>
      <c r="AV731" s="12" t="s">
        <v>88</v>
      </c>
      <c r="AW731" s="12" t="s">
        <v>37</v>
      </c>
      <c r="AX731" s="12" t="s">
        <v>80</v>
      </c>
      <c r="AY731" s="201" t="s">
        <v>176</v>
      </c>
    </row>
    <row r="732" spans="2:51" s="12" customFormat="1" ht="22.5" customHeight="1">
      <c r="B732" s="194"/>
      <c r="C732" s="195"/>
      <c r="D732" s="195"/>
      <c r="E732" s="196" t="s">
        <v>22</v>
      </c>
      <c r="F732" s="305" t="s">
        <v>1034</v>
      </c>
      <c r="G732" s="306"/>
      <c r="H732" s="306"/>
      <c r="I732" s="306"/>
      <c r="J732" s="195"/>
      <c r="K732" s="197" t="s">
        <v>22</v>
      </c>
      <c r="L732" s="195"/>
      <c r="M732" s="195"/>
      <c r="N732" s="195"/>
      <c r="O732" s="195"/>
      <c r="P732" s="195"/>
      <c r="Q732" s="195"/>
      <c r="R732" s="198"/>
      <c r="T732" s="199"/>
      <c r="U732" s="195"/>
      <c r="V732" s="195"/>
      <c r="W732" s="195"/>
      <c r="X732" s="195"/>
      <c r="Y732" s="195"/>
      <c r="Z732" s="195"/>
      <c r="AA732" s="200"/>
      <c r="AT732" s="201" t="s">
        <v>199</v>
      </c>
      <c r="AU732" s="201" t="s">
        <v>140</v>
      </c>
      <c r="AV732" s="12" t="s">
        <v>88</v>
      </c>
      <c r="AW732" s="12" t="s">
        <v>37</v>
      </c>
      <c r="AX732" s="12" t="s">
        <v>80</v>
      </c>
      <c r="AY732" s="201" t="s">
        <v>176</v>
      </c>
    </row>
    <row r="733" spans="2:51" s="10" customFormat="1" ht="22.5" customHeight="1">
      <c r="B733" s="178"/>
      <c r="C733" s="179"/>
      <c r="D733" s="179"/>
      <c r="E733" s="180" t="s">
        <v>22</v>
      </c>
      <c r="F733" s="303" t="s">
        <v>1035</v>
      </c>
      <c r="G733" s="304"/>
      <c r="H733" s="304"/>
      <c r="I733" s="304"/>
      <c r="J733" s="179"/>
      <c r="K733" s="181">
        <v>50.358</v>
      </c>
      <c r="L733" s="179"/>
      <c r="M733" s="179"/>
      <c r="N733" s="179"/>
      <c r="O733" s="179"/>
      <c r="P733" s="179"/>
      <c r="Q733" s="179"/>
      <c r="R733" s="182"/>
      <c r="T733" s="183"/>
      <c r="U733" s="179"/>
      <c r="V733" s="179"/>
      <c r="W733" s="179"/>
      <c r="X733" s="179"/>
      <c r="Y733" s="179"/>
      <c r="Z733" s="179"/>
      <c r="AA733" s="184"/>
      <c r="AT733" s="185" t="s">
        <v>199</v>
      </c>
      <c r="AU733" s="185" t="s">
        <v>140</v>
      </c>
      <c r="AV733" s="10" t="s">
        <v>140</v>
      </c>
      <c r="AW733" s="10" t="s">
        <v>37</v>
      </c>
      <c r="AX733" s="10" t="s">
        <v>80</v>
      </c>
      <c r="AY733" s="185" t="s">
        <v>176</v>
      </c>
    </row>
    <row r="734" spans="2:51" s="10" customFormat="1" ht="22.5" customHeight="1">
      <c r="B734" s="178"/>
      <c r="C734" s="179"/>
      <c r="D734" s="179"/>
      <c r="E734" s="180" t="s">
        <v>22</v>
      </c>
      <c r="F734" s="303" t="s">
        <v>1036</v>
      </c>
      <c r="G734" s="304"/>
      <c r="H734" s="304"/>
      <c r="I734" s="304"/>
      <c r="J734" s="179"/>
      <c r="K734" s="181">
        <v>52.186</v>
      </c>
      <c r="L734" s="179"/>
      <c r="M734" s="179"/>
      <c r="N734" s="179"/>
      <c r="O734" s="179"/>
      <c r="P734" s="179"/>
      <c r="Q734" s="179"/>
      <c r="R734" s="182"/>
      <c r="T734" s="183"/>
      <c r="U734" s="179"/>
      <c r="V734" s="179"/>
      <c r="W734" s="179"/>
      <c r="X734" s="179"/>
      <c r="Y734" s="179"/>
      <c r="Z734" s="179"/>
      <c r="AA734" s="184"/>
      <c r="AT734" s="185" t="s">
        <v>199</v>
      </c>
      <c r="AU734" s="185" t="s">
        <v>140</v>
      </c>
      <c r="AV734" s="10" t="s">
        <v>140</v>
      </c>
      <c r="AW734" s="10" t="s">
        <v>37</v>
      </c>
      <c r="AX734" s="10" t="s">
        <v>80</v>
      </c>
      <c r="AY734" s="185" t="s">
        <v>176</v>
      </c>
    </row>
    <row r="735" spans="2:51" s="12" customFormat="1" ht="22.5" customHeight="1">
      <c r="B735" s="194"/>
      <c r="C735" s="195"/>
      <c r="D735" s="195"/>
      <c r="E735" s="196" t="s">
        <v>22</v>
      </c>
      <c r="F735" s="305" t="s">
        <v>342</v>
      </c>
      <c r="G735" s="306"/>
      <c r="H735" s="306"/>
      <c r="I735" s="306"/>
      <c r="J735" s="195"/>
      <c r="K735" s="197" t="s">
        <v>22</v>
      </c>
      <c r="L735" s="195"/>
      <c r="M735" s="195"/>
      <c r="N735" s="195"/>
      <c r="O735" s="195"/>
      <c r="P735" s="195"/>
      <c r="Q735" s="195"/>
      <c r="R735" s="198"/>
      <c r="T735" s="199"/>
      <c r="U735" s="195"/>
      <c r="V735" s="195"/>
      <c r="W735" s="195"/>
      <c r="X735" s="195"/>
      <c r="Y735" s="195"/>
      <c r="Z735" s="195"/>
      <c r="AA735" s="200"/>
      <c r="AT735" s="201" t="s">
        <v>199</v>
      </c>
      <c r="AU735" s="201" t="s">
        <v>140</v>
      </c>
      <c r="AV735" s="12" t="s">
        <v>88</v>
      </c>
      <c r="AW735" s="12" t="s">
        <v>37</v>
      </c>
      <c r="AX735" s="12" t="s">
        <v>80</v>
      </c>
      <c r="AY735" s="201" t="s">
        <v>176</v>
      </c>
    </row>
    <row r="736" spans="2:51" s="10" customFormat="1" ht="22.5" customHeight="1">
      <c r="B736" s="178"/>
      <c r="C736" s="179"/>
      <c r="D736" s="179"/>
      <c r="E736" s="180" t="s">
        <v>22</v>
      </c>
      <c r="F736" s="303" t="s">
        <v>1037</v>
      </c>
      <c r="G736" s="304"/>
      <c r="H736" s="304"/>
      <c r="I736" s="304"/>
      <c r="J736" s="179"/>
      <c r="K736" s="181">
        <v>16.362</v>
      </c>
      <c r="L736" s="179"/>
      <c r="M736" s="179"/>
      <c r="N736" s="179"/>
      <c r="O736" s="179"/>
      <c r="P736" s="179"/>
      <c r="Q736" s="179"/>
      <c r="R736" s="182"/>
      <c r="T736" s="183"/>
      <c r="U736" s="179"/>
      <c r="V736" s="179"/>
      <c r="W736" s="179"/>
      <c r="X736" s="179"/>
      <c r="Y736" s="179"/>
      <c r="Z736" s="179"/>
      <c r="AA736" s="184"/>
      <c r="AT736" s="185" t="s">
        <v>199</v>
      </c>
      <c r="AU736" s="185" t="s">
        <v>140</v>
      </c>
      <c r="AV736" s="10" t="s">
        <v>140</v>
      </c>
      <c r="AW736" s="10" t="s">
        <v>37</v>
      </c>
      <c r="AX736" s="10" t="s">
        <v>80</v>
      </c>
      <c r="AY736" s="185" t="s">
        <v>176</v>
      </c>
    </row>
    <row r="737" spans="2:51" s="10" customFormat="1" ht="22.5" customHeight="1">
      <c r="B737" s="178"/>
      <c r="C737" s="179"/>
      <c r="D737" s="179"/>
      <c r="E737" s="180" t="s">
        <v>22</v>
      </c>
      <c r="F737" s="303" t="s">
        <v>1038</v>
      </c>
      <c r="G737" s="304"/>
      <c r="H737" s="304"/>
      <c r="I737" s="304"/>
      <c r="J737" s="179"/>
      <c r="K737" s="181">
        <v>12.863</v>
      </c>
      <c r="L737" s="179"/>
      <c r="M737" s="179"/>
      <c r="N737" s="179"/>
      <c r="O737" s="179"/>
      <c r="P737" s="179"/>
      <c r="Q737" s="179"/>
      <c r="R737" s="182"/>
      <c r="T737" s="183"/>
      <c r="U737" s="179"/>
      <c r="V737" s="179"/>
      <c r="W737" s="179"/>
      <c r="X737" s="179"/>
      <c r="Y737" s="179"/>
      <c r="Z737" s="179"/>
      <c r="AA737" s="184"/>
      <c r="AT737" s="185" t="s">
        <v>199</v>
      </c>
      <c r="AU737" s="185" t="s">
        <v>140</v>
      </c>
      <c r="AV737" s="10" t="s">
        <v>140</v>
      </c>
      <c r="AW737" s="10" t="s">
        <v>37</v>
      </c>
      <c r="AX737" s="10" t="s">
        <v>80</v>
      </c>
      <c r="AY737" s="185" t="s">
        <v>176</v>
      </c>
    </row>
    <row r="738" spans="2:51" s="10" customFormat="1" ht="22.5" customHeight="1">
      <c r="B738" s="178"/>
      <c r="C738" s="179"/>
      <c r="D738" s="179"/>
      <c r="E738" s="180" t="s">
        <v>22</v>
      </c>
      <c r="F738" s="303" t="s">
        <v>1039</v>
      </c>
      <c r="G738" s="304"/>
      <c r="H738" s="304"/>
      <c r="I738" s="304"/>
      <c r="J738" s="179"/>
      <c r="K738" s="181">
        <v>13.635</v>
      </c>
      <c r="L738" s="179"/>
      <c r="M738" s="179"/>
      <c r="N738" s="179"/>
      <c r="O738" s="179"/>
      <c r="P738" s="179"/>
      <c r="Q738" s="179"/>
      <c r="R738" s="182"/>
      <c r="T738" s="183"/>
      <c r="U738" s="179"/>
      <c r="V738" s="179"/>
      <c r="W738" s="179"/>
      <c r="X738" s="179"/>
      <c r="Y738" s="179"/>
      <c r="Z738" s="179"/>
      <c r="AA738" s="184"/>
      <c r="AT738" s="185" t="s">
        <v>199</v>
      </c>
      <c r="AU738" s="185" t="s">
        <v>140</v>
      </c>
      <c r="AV738" s="10" t="s">
        <v>140</v>
      </c>
      <c r="AW738" s="10" t="s">
        <v>37</v>
      </c>
      <c r="AX738" s="10" t="s">
        <v>80</v>
      </c>
      <c r="AY738" s="185" t="s">
        <v>176</v>
      </c>
    </row>
    <row r="739" spans="2:51" s="10" customFormat="1" ht="22.5" customHeight="1">
      <c r="B739" s="178"/>
      <c r="C739" s="179"/>
      <c r="D739" s="179"/>
      <c r="E739" s="180" t="s">
        <v>22</v>
      </c>
      <c r="F739" s="303" t="s">
        <v>1040</v>
      </c>
      <c r="G739" s="304"/>
      <c r="H739" s="304"/>
      <c r="I739" s="304"/>
      <c r="J739" s="179"/>
      <c r="K739" s="181">
        <v>5.638</v>
      </c>
      <c r="L739" s="179"/>
      <c r="M739" s="179"/>
      <c r="N739" s="179"/>
      <c r="O739" s="179"/>
      <c r="P739" s="179"/>
      <c r="Q739" s="179"/>
      <c r="R739" s="182"/>
      <c r="T739" s="183"/>
      <c r="U739" s="179"/>
      <c r="V739" s="179"/>
      <c r="W739" s="179"/>
      <c r="X739" s="179"/>
      <c r="Y739" s="179"/>
      <c r="Z739" s="179"/>
      <c r="AA739" s="184"/>
      <c r="AT739" s="185" t="s">
        <v>199</v>
      </c>
      <c r="AU739" s="185" t="s">
        <v>140</v>
      </c>
      <c r="AV739" s="10" t="s">
        <v>140</v>
      </c>
      <c r="AW739" s="10" t="s">
        <v>37</v>
      </c>
      <c r="AX739" s="10" t="s">
        <v>80</v>
      </c>
      <c r="AY739" s="185" t="s">
        <v>176</v>
      </c>
    </row>
    <row r="740" spans="2:51" s="10" customFormat="1" ht="22.5" customHeight="1">
      <c r="B740" s="178"/>
      <c r="C740" s="179"/>
      <c r="D740" s="179"/>
      <c r="E740" s="180" t="s">
        <v>22</v>
      </c>
      <c r="F740" s="303" t="s">
        <v>1041</v>
      </c>
      <c r="G740" s="304"/>
      <c r="H740" s="304"/>
      <c r="I740" s="304"/>
      <c r="J740" s="179"/>
      <c r="K740" s="181">
        <v>6.51</v>
      </c>
      <c r="L740" s="179"/>
      <c r="M740" s="179"/>
      <c r="N740" s="179"/>
      <c r="O740" s="179"/>
      <c r="P740" s="179"/>
      <c r="Q740" s="179"/>
      <c r="R740" s="182"/>
      <c r="T740" s="183"/>
      <c r="U740" s="179"/>
      <c r="V740" s="179"/>
      <c r="W740" s="179"/>
      <c r="X740" s="179"/>
      <c r="Y740" s="179"/>
      <c r="Z740" s="179"/>
      <c r="AA740" s="184"/>
      <c r="AT740" s="185" t="s">
        <v>199</v>
      </c>
      <c r="AU740" s="185" t="s">
        <v>140</v>
      </c>
      <c r="AV740" s="10" t="s">
        <v>140</v>
      </c>
      <c r="AW740" s="10" t="s">
        <v>37</v>
      </c>
      <c r="AX740" s="10" t="s">
        <v>80</v>
      </c>
      <c r="AY740" s="185" t="s">
        <v>176</v>
      </c>
    </row>
    <row r="741" spans="2:51" s="10" customFormat="1" ht="22.5" customHeight="1">
      <c r="B741" s="178"/>
      <c r="C741" s="179"/>
      <c r="D741" s="179"/>
      <c r="E741" s="180" t="s">
        <v>22</v>
      </c>
      <c r="F741" s="303" t="s">
        <v>1042</v>
      </c>
      <c r="G741" s="304"/>
      <c r="H741" s="304"/>
      <c r="I741" s="304"/>
      <c r="J741" s="179"/>
      <c r="K741" s="181">
        <v>5.121</v>
      </c>
      <c r="L741" s="179"/>
      <c r="M741" s="179"/>
      <c r="N741" s="179"/>
      <c r="O741" s="179"/>
      <c r="P741" s="179"/>
      <c r="Q741" s="179"/>
      <c r="R741" s="182"/>
      <c r="T741" s="183"/>
      <c r="U741" s="179"/>
      <c r="V741" s="179"/>
      <c r="W741" s="179"/>
      <c r="X741" s="179"/>
      <c r="Y741" s="179"/>
      <c r="Z741" s="179"/>
      <c r="AA741" s="184"/>
      <c r="AT741" s="185" t="s">
        <v>199</v>
      </c>
      <c r="AU741" s="185" t="s">
        <v>140</v>
      </c>
      <c r="AV741" s="10" t="s">
        <v>140</v>
      </c>
      <c r="AW741" s="10" t="s">
        <v>37</v>
      </c>
      <c r="AX741" s="10" t="s">
        <v>80</v>
      </c>
      <c r="AY741" s="185" t="s">
        <v>176</v>
      </c>
    </row>
    <row r="742" spans="2:51" s="10" customFormat="1" ht="22.5" customHeight="1">
      <c r="B742" s="178"/>
      <c r="C742" s="179"/>
      <c r="D742" s="179"/>
      <c r="E742" s="180" t="s">
        <v>22</v>
      </c>
      <c r="F742" s="303" t="s">
        <v>1043</v>
      </c>
      <c r="G742" s="304"/>
      <c r="H742" s="304"/>
      <c r="I742" s="304"/>
      <c r="J742" s="179"/>
      <c r="K742" s="181">
        <v>8.945</v>
      </c>
      <c r="L742" s="179"/>
      <c r="M742" s="179"/>
      <c r="N742" s="179"/>
      <c r="O742" s="179"/>
      <c r="P742" s="179"/>
      <c r="Q742" s="179"/>
      <c r="R742" s="182"/>
      <c r="T742" s="183"/>
      <c r="U742" s="179"/>
      <c r="V742" s="179"/>
      <c r="W742" s="179"/>
      <c r="X742" s="179"/>
      <c r="Y742" s="179"/>
      <c r="Z742" s="179"/>
      <c r="AA742" s="184"/>
      <c r="AT742" s="185" t="s">
        <v>199</v>
      </c>
      <c r="AU742" s="185" t="s">
        <v>140</v>
      </c>
      <c r="AV742" s="10" t="s">
        <v>140</v>
      </c>
      <c r="AW742" s="10" t="s">
        <v>37</v>
      </c>
      <c r="AX742" s="10" t="s">
        <v>80</v>
      </c>
      <c r="AY742" s="185" t="s">
        <v>176</v>
      </c>
    </row>
    <row r="743" spans="2:51" s="10" customFormat="1" ht="22.5" customHeight="1">
      <c r="B743" s="178"/>
      <c r="C743" s="179"/>
      <c r="D743" s="179"/>
      <c r="E743" s="180" t="s">
        <v>22</v>
      </c>
      <c r="F743" s="303" t="s">
        <v>1044</v>
      </c>
      <c r="G743" s="304"/>
      <c r="H743" s="304"/>
      <c r="I743" s="304"/>
      <c r="J743" s="179"/>
      <c r="K743" s="181">
        <v>22.484</v>
      </c>
      <c r="L743" s="179"/>
      <c r="M743" s="179"/>
      <c r="N743" s="179"/>
      <c r="O743" s="179"/>
      <c r="P743" s="179"/>
      <c r="Q743" s="179"/>
      <c r="R743" s="182"/>
      <c r="T743" s="183"/>
      <c r="U743" s="179"/>
      <c r="V743" s="179"/>
      <c r="W743" s="179"/>
      <c r="X743" s="179"/>
      <c r="Y743" s="179"/>
      <c r="Z743" s="179"/>
      <c r="AA743" s="184"/>
      <c r="AT743" s="185" t="s">
        <v>199</v>
      </c>
      <c r="AU743" s="185" t="s">
        <v>140</v>
      </c>
      <c r="AV743" s="10" t="s">
        <v>140</v>
      </c>
      <c r="AW743" s="10" t="s">
        <v>37</v>
      </c>
      <c r="AX743" s="10" t="s">
        <v>80</v>
      </c>
      <c r="AY743" s="185" t="s">
        <v>176</v>
      </c>
    </row>
    <row r="744" spans="2:51" s="13" customFormat="1" ht="22.5" customHeight="1">
      <c r="B744" s="206"/>
      <c r="C744" s="207"/>
      <c r="D744" s="207"/>
      <c r="E744" s="208" t="s">
        <v>22</v>
      </c>
      <c r="F744" s="313" t="s">
        <v>848</v>
      </c>
      <c r="G744" s="314"/>
      <c r="H744" s="314"/>
      <c r="I744" s="314"/>
      <c r="J744" s="207"/>
      <c r="K744" s="209">
        <v>398.692</v>
      </c>
      <c r="L744" s="207"/>
      <c r="M744" s="207"/>
      <c r="N744" s="207"/>
      <c r="O744" s="207"/>
      <c r="P744" s="207"/>
      <c r="Q744" s="207"/>
      <c r="R744" s="210"/>
      <c r="T744" s="211"/>
      <c r="U744" s="207"/>
      <c r="V744" s="207"/>
      <c r="W744" s="207"/>
      <c r="X744" s="207"/>
      <c r="Y744" s="207"/>
      <c r="Z744" s="207"/>
      <c r="AA744" s="212"/>
      <c r="AT744" s="213" t="s">
        <v>199</v>
      </c>
      <c r="AU744" s="213" t="s">
        <v>140</v>
      </c>
      <c r="AV744" s="13" t="s">
        <v>186</v>
      </c>
      <c r="AW744" s="13" t="s">
        <v>37</v>
      </c>
      <c r="AX744" s="13" t="s">
        <v>80</v>
      </c>
      <c r="AY744" s="213" t="s">
        <v>176</v>
      </c>
    </row>
    <row r="745" spans="2:51" s="11" customFormat="1" ht="22.5" customHeight="1">
      <c r="B745" s="186"/>
      <c r="C745" s="187"/>
      <c r="D745" s="187"/>
      <c r="E745" s="188" t="s">
        <v>22</v>
      </c>
      <c r="F745" s="271" t="s">
        <v>200</v>
      </c>
      <c r="G745" s="272"/>
      <c r="H745" s="272"/>
      <c r="I745" s="272"/>
      <c r="J745" s="187"/>
      <c r="K745" s="189">
        <v>581.966</v>
      </c>
      <c r="L745" s="187"/>
      <c r="M745" s="187"/>
      <c r="N745" s="187"/>
      <c r="O745" s="187"/>
      <c r="P745" s="187"/>
      <c r="Q745" s="187"/>
      <c r="R745" s="190"/>
      <c r="T745" s="191"/>
      <c r="U745" s="187"/>
      <c r="V745" s="187"/>
      <c r="W745" s="187"/>
      <c r="X745" s="187"/>
      <c r="Y745" s="187"/>
      <c r="Z745" s="187"/>
      <c r="AA745" s="192"/>
      <c r="AT745" s="193" t="s">
        <v>199</v>
      </c>
      <c r="AU745" s="193" t="s">
        <v>140</v>
      </c>
      <c r="AV745" s="11" t="s">
        <v>181</v>
      </c>
      <c r="AW745" s="11" t="s">
        <v>37</v>
      </c>
      <c r="AX745" s="11" t="s">
        <v>88</v>
      </c>
      <c r="AY745" s="193" t="s">
        <v>176</v>
      </c>
    </row>
    <row r="746" spans="2:65" s="1" customFormat="1" ht="31.5" customHeight="1">
      <c r="B746" s="38"/>
      <c r="C746" s="171" t="s">
        <v>1045</v>
      </c>
      <c r="D746" s="171" t="s">
        <v>177</v>
      </c>
      <c r="E746" s="172" t="s">
        <v>1046</v>
      </c>
      <c r="F746" s="265" t="s">
        <v>1047</v>
      </c>
      <c r="G746" s="265"/>
      <c r="H746" s="265"/>
      <c r="I746" s="265"/>
      <c r="J746" s="173" t="s">
        <v>269</v>
      </c>
      <c r="K746" s="174">
        <v>240.52</v>
      </c>
      <c r="L746" s="266">
        <v>0</v>
      </c>
      <c r="M746" s="267"/>
      <c r="N746" s="268">
        <f>ROUND(L746*K746,2)</f>
        <v>0</v>
      </c>
      <c r="O746" s="268"/>
      <c r="P746" s="268"/>
      <c r="Q746" s="268"/>
      <c r="R746" s="40"/>
      <c r="T746" s="175" t="s">
        <v>22</v>
      </c>
      <c r="U746" s="47" t="s">
        <v>45</v>
      </c>
      <c r="V746" s="39"/>
      <c r="W746" s="176">
        <f>V746*K746</f>
        <v>0</v>
      </c>
      <c r="X746" s="176">
        <v>0</v>
      </c>
      <c r="Y746" s="176">
        <f>X746*K746</f>
        <v>0</v>
      </c>
      <c r="Z746" s="176">
        <v>0.05</v>
      </c>
      <c r="AA746" s="177">
        <f>Z746*K746</f>
        <v>12.026000000000002</v>
      </c>
      <c r="AR746" s="21" t="s">
        <v>181</v>
      </c>
      <c r="AT746" s="21" t="s">
        <v>177</v>
      </c>
      <c r="AU746" s="21" t="s">
        <v>140</v>
      </c>
      <c r="AY746" s="21" t="s">
        <v>176</v>
      </c>
      <c r="BE746" s="113">
        <f>IF(U746="základní",N746,0)</f>
        <v>0</v>
      </c>
      <c r="BF746" s="113">
        <f>IF(U746="snížená",N746,0)</f>
        <v>0</v>
      </c>
      <c r="BG746" s="113">
        <f>IF(U746="zákl. přenesená",N746,0)</f>
        <v>0</v>
      </c>
      <c r="BH746" s="113">
        <f>IF(U746="sníž. přenesená",N746,0)</f>
        <v>0</v>
      </c>
      <c r="BI746" s="113">
        <f>IF(U746="nulová",N746,0)</f>
        <v>0</v>
      </c>
      <c r="BJ746" s="21" t="s">
        <v>88</v>
      </c>
      <c r="BK746" s="113">
        <f>ROUND(L746*K746,2)</f>
        <v>0</v>
      </c>
      <c r="BL746" s="21" t="s">
        <v>181</v>
      </c>
      <c r="BM746" s="21" t="s">
        <v>1048</v>
      </c>
    </row>
    <row r="747" spans="2:51" s="12" customFormat="1" ht="22.5" customHeight="1">
      <c r="B747" s="194"/>
      <c r="C747" s="195"/>
      <c r="D747" s="195"/>
      <c r="E747" s="196" t="s">
        <v>22</v>
      </c>
      <c r="F747" s="311" t="s">
        <v>322</v>
      </c>
      <c r="G747" s="312"/>
      <c r="H747" s="312"/>
      <c r="I747" s="312"/>
      <c r="J747" s="195"/>
      <c r="K747" s="197" t="s">
        <v>22</v>
      </c>
      <c r="L747" s="195"/>
      <c r="M747" s="195"/>
      <c r="N747" s="195"/>
      <c r="O747" s="195"/>
      <c r="P747" s="195"/>
      <c r="Q747" s="195"/>
      <c r="R747" s="198"/>
      <c r="T747" s="199"/>
      <c r="U747" s="195"/>
      <c r="V747" s="195"/>
      <c r="W747" s="195"/>
      <c r="X747" s="195"/>
      <c r="Y747" s="195"/>
      <c r="Z747" s="195"/>
      <c r="AA747" s="200"/>
      <c r="AT747" s="201" t="s">
        <v>199</v>
      </c>
      <c r="AU747" s="201" t="s">
        <v>140</v>
      </c>
      <c r="AV747" s="12" t="s">
        <v>88</v>
      </c>
      <c r="AW747" s="12" t="s">
        <v>37</v>
      </c>
      <c r="AX747" s="12" t="s">
        <v>80</v>
      </c>
      <c r="AY747" s="201" t="s">
        <v>176</v>
      </c>
    </row>
    <row r="748" spans="2:51" s="10" customFormat="1" ht="22.5" customHeight="1">
      <c r="B748" s="178"/>
      <c r="C748" s="179"/>
      <c r="D748" s="179"/>
      <c r="E748" s="180" t="s">
        <v>22</v>
      </c>
      <c r="F748" s="303" t="s">
        <v>1049</v>
      </c>
      <c r="G748" s="304"/>
      <c r="H748" s="304"/>
      <c r="I748" s="304"/>
      <c r="J748" s="179"/>
      <c r="K748" s="181">
        <v>31.8</v>
      </c>
      <c r="L748" s="179"/>
      <c r="M748" s="179"/>
      <c r="N748" s="179"/>
      <c r="O748" s="179"/>
      <c r="P748" s="179"/>
      <c r="Q748" s="179"/>
      <c r="R748" s="182"/>
      <c r="T748" s="183"/>
      <c r="U748" s="179"/>
      <c r="V748" s="179"/>
      <c r="W748" s="179"/>
      <c r="X748" s="179"/>
      <c r="Y748" s="179"/>
      <c r="Z748" s="179"/>
      <c r="AA748" s="184"/>
      <c r="AT748" s="185" t="s">
        <v>199</v>
      </c>
      <c r="AU748" s="185" t="s">
        <v>140</v>
      </c>
      <c r="AV748" s="10" t="s">
        <v>140</v>
      </c>
      <c r="AW748" s="10" t="s">
        <v>37</v>
      </c>
      <c r="AX748" s="10" t="s">
        <v>80</v>
      </c>
      <c r="AY748" s="185" t="s">
        <v>176</v>
      </c>
    </row>
    <row r="749" spans="2:51" s="12" customFormat="1" ht="22.5" customHeight="1">
      <c r="B749" s="194"/>
      <c r="C749" s="195"/>
      <c r="D749" s="195"/>
      <c r="E749" s="196" t="s">
        <v>22</v>
      </c>
      <c r="F749" s="305" t="s">
        <v>326</v>
      </c>
      <c r="G749" s="306"/>
      <c r="H749" s="306"/>
      <c r="I749" s="306"/>
      <c r="J749" s="195"/>
      <c r="K749" s="197" t="s">
        <v>22</v>
      </c>
      <c r="L749" s="195"/>
      <c r="M749" s="195"/>
      <c r="N749" s="195"/>
      <c r="O749" s="195"/>
      <c r="P749" s="195"/>
      <c r="Q749" s="195"/>
      <c r="R749" s="198"/>
      <c r="T749" s="199"/>
      <c r="U749" s="195"/>
      <c r="V749" s="195"/>
      <c r="W749" s="195"/>
      <c r="X749" s="195"/>
      <c r="Y749" s="195"/>
      <c r="Z749" s="195"/>
      <c r="AA749" s="200"/>
      <c r="AT749" s="201" t="s">
        <v>199</v>
      </c>
      <c r="AU749" s="201" t="s">
        <v>140</v>
      </c>
      <c r="AV749" s="12" t="s">
        <v>88</v>
      </c>
      <c r="AW749" s="12" t="s">
        <v>37</v>
      </c>
      <c r="AX749" s="12" t="s">
        <v>80</v>
      </c>
      <c r="AY749" s="201" t="s">
        <v>176</v>
      </c>
    </row>
    <row r="750" spans="2:51" s="10" customFormat="1" ht="22.5" customHeight="1">
      <c r="B750" s="178"/>
      <c r="C750" s="179"/>
      <c r="D750" s="179"/>
      <c r="E750" s="180" t="s">
        <v>22</v>
      </c>
      <c r="F750" s="303" t="s">
        <v>1050</v>
      </c>
      <c r="G750" s="304"/>
      <c r="H750" s="304"/>
      <c r="I750" s="304"/>
      <c r="J750" s="179"/>
      <c r="K750" s="181">
        <v>208.72</v>
      </c>
      <c r="L750" s="179"/>
      <c r="M750" s="179"/>
      <c r="N750" s="179"/>
      <c r="O750" s="179"/>
      <c r="P750" s="179"/>
      <c r="Q750" s="179"/>
      <c r="R750" s="182"/>
      <c r="T750" s="183"/>
      <c r="U750" s="179"/>
      <c r="V750" s="179"/>
      <c r="W750" s="179"/>
      <c r="X750" s="179"/>
      <c r="Y750" s="179"/>
      <c r="Z750" s="179"/>
      <c r="AA750" s="184"/>
      <c r="AT750" s="185" t="s">
        <v>199</v>
      </c>
      <c r="AU750" s="185" t="s">
        <v>140</v>
      </c>
      <c r="AV750" s="10" t="s">
        <v>140</v>
      </c>
      <c r="AW750" s="10" t="s">
        <v>37</v>
      </c>
      <c r="AX750" s="10" t="s">
        <v>80</v>
      </c>
      <c r="AY750" s="185" t="s">
        <v>176</v>
      </c>
    </row>
    <row r="751" spans="2:51" s="11" customFormat="1" ht="22.5" customHeight="1">
      <c r="B751" s="186"/>
      <c r="C751" s="187"/>
      <c r="D751" s="187"/>
      <c r="E751" s="188" t="s">
        <v>22</v>
      </c>
      <c r="F751" s="271" t="s">
        <v>200</v>
      </c>
      <c r="G751" s="272"/>
      <c r="H751" s="272"/>
      <c r="I751" s="272"/>
      <c r="J751" s="187"/>
      <c r="K751" s="189">
        <v>240.52</v>
      </c>
      <c r="L751" s="187"/>
      <c r="M751" s="187"/>
      <c r="N751" s="187"/>
      <c r="O751" s="187"/>
      <c r="P751" s="187"/>
      <c r="Q751" s="187"/>
      <c r="R751" s="190"/>
      <c r="T751" s="191"/>
      <c r="U751" s="187"/>
      <c r="V751" s="187"/>
      <c r="W751" s="187"/>
      <c r="X751" s="187"/>
      <c r="Y751" s="187"/>
      <c r="Z751" s="187"/>
      <c r="AA751" s="192"/>
      <c r="AT751" s="193" t="s">
        <v>199</v>
      </c>
      <c r="AU751" s="193" t="s">
        <v>140</v>
      </c>
      <c r="AV751" s="11" t="s">
        <v>181</v>
      </c>
      <c r="AW751" s="11" t="s">
        <v>37</v>
      </c>
      <c r="AX751" s="11" t="s">
        <v>88</v>
      </c>
      <c r="AY751" s="193" t="s">
        <v>176</v>
      </c>
    </row>
    <row r="752" spans="2:65" s="1" customFormat="1" ht="31.5" customHeight="1">
      <c r="B752" s="38"/>
      <c r="C752" s="171" t="s">
        <v>1051</v>
      </c>
      <c r="D752" s="171" t="s">
        <v>177</v>
      </c>
      <c r="E752" s="172" t="s">
        <v>1052</v>
      </c>
      <c r="F752" s="265" t="s">
        <v>1053</v>
      </c>
      <c r="G752" s="265"/>
      <c r="H752" s="265"/>
      <c r="I752" s="265"/>
      <c r="J752" s="173" t="s">
        <v>269</v>
      </c>
      <c r="K752" s="174">
        <v>962.909</v>
      </c>
      <c r="L752" s="266">
        <v>0</v>
      </c>
      <c r="M752" s="267"/>
      <c r="N752" s="268">
        <f>ROUND(L752*K752,2)</f>
        <v>0</v>
      </c>
      <c r="O752" s="268"/>
      <c r="P752" s="268"/>
      <c r="Q752" s="268"/>
      <c r="R752" s="40"/>
      <c r="T752" s="175" t="s">
        <v>22</v>
      </c>
      <c r="U752" s="47" t="s">
        <v>45</v>
      </c>
      <c r="V752" s="39"/>
      <c r="W752" s="176">
        <f>V752*K752</f>
        <v>0</v>
      </c>
      <c r="X752" s="176">
        <v>0</v>
      </c>
      <c r="Y752" s="176">
        <f>X752*K752</f>
        <v>0</v>
      </c>
      <c r="Z752" s="176">
        <v>0.02</v>
      </c>
      <c r="AA752" s="177">
        <f>Z752*K752</f>
        <v>19.25818</v>
      </c>
      <c r="AR752" s="21" t="s">
        <v>181</v>
      </c>
      <c r="AT752" s="21" t="s">
        <v>177</v>
      </c>
      <c r="AU752" s="21" t="s">
        <v>140</v>
      </c>
      <c r="AY752" s="21" t="s">
        <v>176</v>
      </c>
      <c r="BE752" s="113">
        <f>IF(U752="základní",N752,0)</f>
        <v>0</v>
      </c>
      <c r="BF752" s="113">
        <f>IF(U752="snížená",N752,0)</f>
        <v>0</v>
      </c>
      <c r="BG752" s="113">
        <f>IF(U752="zákl. přenesená",N752,0)</f>
        <v>0</v>
      </c>
      <c r="BH752" s="113">
        <f>IF(U752="sníž. přenesená",N752,0)</f>
        <v>0</v>
      </c>
      <c r="BI752" s="113">
        <f>IF(U752="nulová",N752,0)</f>
        <v>0</v>
      </c>
      <c r="BJ752" s="21" t="s">
        <v>88</v>
      </c>
      <c r="BK752" s="113">
        <f>ROUND(L752*K752,2)</f>
        <v>0</v>
      </c>
      <c r="BL752" s="21" t="s">
        <v>181</v>
      </c>
      <c r="BM752" s="21" t="s">
        <v>1054</v>
      </c>
    </row>
    <row r="753" spans="2:51" s="12" customFormat="1" ht="22.5" customHeight="1">
      <c r="B753" s="194"/>
      <c r="C753" s="195"/>
      <c r="D753" s="195"/>
      <c r="E753" s="196" t="s">
        <v>22</v>
      </c>
      <c r="F753" s="311" t="s">
        <v>342</v>
      </c>
      <c r="G753" s="312"/>
      <c r="H753" s="312"/>
      <c r="I753" s="312"/>
      <c r="J753" s="195"/>
      <c r="K753" s="197" t="s">
        <v>22</v>
      </c>
      <c r="L753" s="195"/>
      <c r="M753" s="195"/>
      <c r="N753" s="195"/>
      <c r="O753" s="195"/>
      <c r="P753" s="195"/>
      <c r="Q753" s="195"/>
      <c r="R753" s="198"/>
      <c r="T753" s="199"/>
      <c r="U753" s="195"/>
      <c r="V753" s="195"/>
      <c r="W753" s="195"/>
      <c r="X753" s="195"/>
      <c r="Y753" s="195"/>
      <c r="Z753" s="195"/>
      <c r="AA753" s="200"/>
      <c r="AT753" s="201" t="s">
        <v>199</v>
      </c>
      <c r="AU753" s="201" t="s">
        <v>140</v>
      </c>
      <c r="AV753" s="12" t="s">
        <v>88</v>
      </c>
      <c r="AW753" s="12" t="s">
        <v>37</v>
      </c>
      <c r="AX753" s="12" t="s">
        <v>80</v>
      </c>
      <c r="AY753" s="201" t="s">
        <v>176</v>
      </c>
    </row>
    <row r="754" spans="2:51" s="10" customFormat="1" ht="22.5" customHeight="1">
      <c r="B754" s="178"/>
      <c r="C754" s="179"/>
      <c r="D754" s="179"/>
      <c r="E754" s="180" t="s">
        <v>22</v>
      </c>
      <c r="F754" s="303" t="s">
        <v>1055</v>
      </c>
      <c r="G754" s="304"/>
      <c r="H754" s="304"/>
      <c r="I754" s="304"/>
      <c r="J754" s="179"/>
      <c r="K754" s="181">
        <v>44.495</v>
      </c>
      <c r="L754" s="179"/>
      <c r="M754" s="179"/>
      <c r="N754" s="179"/>
      <c r="O754" s="179"/>
      <c r="P754" s="179"/>
      <c r="Q754" s="179"/>
      <c r="R754" s="182"/>
      <c r="T754" s="183"/>
      <c r="U754" s="179"/>
      <c r="V754" s="179"/>
      <c r="W754" s="179"/>
      <c r="X754" s="179"/>
      <c r="Y754" s="179"/>
      <c r="Z754" s="179"/>
      <c r="AA754" s="184"/>
      <c r="AT754" s="185" t="s">
        <v>199</v>
      </c>
      <c r="AU754" s="185" t="s">
        <v>140</v>
      </c>
      <c r="AV754" s="10" t="s">
        <v>140</v>
      </c>
      <c r="AW754" s="10" t="s">
        <v>37</v>
      </c>
      <c r="AX754" s="10" t="s">
        <v>80</v>
      </c>
      <c r="AY754" s="185" t="s">
        <v>176</v>
      </c>
    </row>
    <row r="755" spans="2:51" s="10" customFormat="1" ht="22.5" customHeight="1">
      <c r="B755" s="178"/>
      <c r="C755" s="179"/>
      <c r="D755" s="179"/>
      <c r="E755" s="180" t="s">
        <v>22</v>
      </c>
      <c r="F755" s="303" t="s">
        <v>1056</v>
      </c>
      <c r="G755" s="304"/>
      <c r="H755" s="304"/>
      <c r="I755" s="304"/>
      <c r="J755" s="179"/>
      <c r="K755" s="181">
        <v>39.93</v>
      </c>
      <c r="L755" s="179"/>
      <c r="M755" s="179"/>
      <c r="N755" s="179"/>
      <c r="O755" s="179"/>
      <c r="P755" s="179"/>
      <c r="Q755" s="179"/>
      <c r="R755" s="182"/>
      <c r="T755" s="183"/>
      <c r="U755" s="179"/>
      <c r="V755" s="179"/>
      <c r="W755" s="179"/>
      <c r="X755" s="179"/>
      <c r="Y755" s="179"/>
      <c r="Z755" s="179"/>
      <c r="AA755" s="184"/>
      <c r="AT755" s="185" t="s">
        <v>199</v>
      </c>
      <c r="AU755" s="185" t="s">
        <v>140</v>
      </c>
      <c r="AV755" s="10" t="s">
        <v>140</v>
      </c>
      <c r="AW755" s="10" t="s">
        <v>37</v>
      </c>
      <c r="AX755" s="10" t="s">
        <v>80</v>
      </c>
      <c r="AY755" s="185" t="s">
        <v>176</v>
      </c>
    </row>
    <row r="756" spans="2:51" s="10" customFormat="1" ht="31.5" customHeight="1">
      <c r="B756" s="178"/>
      <c r="C756" s="179"/>
      <c r="D756" s="179"/>
      <c r="E756" s="180" t="s">
        <v>22</v>
      </c>
      <c r="F756" s="303" t="s">
        <v>1057</v>
      </c>
      <c r="G756" s="304"/>
      <c r="H756" s="304"/>
      <c r="I756" s="304"/>
      <c r="J756" s="179"/>
      <c r="K756" s="181">
        <v>45.785</v>
      </c>
      <c r="L756" s="179"/>
      <c r="M756" s="179"/>
      <c r="N756" s="179"/>
      <c r="O756" s="179"/>
      <c r="P756" s="179"/>
      <c r="Q756" s="179"/>
      <c r="R756" s="182"/>
      <c r="T756" s="183"/>
      <c r="U756" s="179"/>
      <c r="V756" s="179"/>
      <c r="W756" s="179"/>
      <c r="X756" s="179"/>
      <c r="Y756" s="179"/>
      <c r="Z756" s="179"/>
      <c r="AA756" s="184"/>
      <c r="AT756" s="185" t="s">
        <v>199</v>
      </c>
      <c r="AU756" s="185" t="s">
        <v>140</v>
      </c>
      <c r="AV756" s="10" t="s">
        <v>140</v>
      </c>
      <c r="AW756" s="10" t="s">
        <v>37</v>
      </c>
      <c r="AX756" s="10" t="s">
        <v>80</v>
      </c>
      <c r="AY756" s="185" t="s">
        <v>176</v>
      </c>
    </row>
    <row r="757" spans="2:51" s="10" customFormat="1" ht="22.5" customHeight="1">
      <c r="B757" s="178"/>
      <c r="C757" s="179"/>
      <c r="D757" s="179"/>
      <c r="E757" s="180" t="s">
        <v>22</v>
      </c>
      <c r="F757" s="303" t="s">
        <v>1058</v>
      </c>
      <c r="G757" s="304"/>
      <c r="H757" s="304"/>
      <c r="I757" s="304"/>
      <c r="J757" s="179"/>
      <c r="K757" s="181">
        <v>30.168</v>
      </c>
      <c r="L757" s="179"/>
      <c r="M757" s="179"/>
      <c r="N757" s="179"/>
      <c r="O757" s="179"/>
      <c r="P757" s="179"/>
      <c r="Q757" s="179"/>
      <c r="R757" s="182"/>
      <c r="T757" s="183"/>
      <c r="U757" s="179"/>
      <c r="V757" s="179"/>
      <c r="W757" s="179"/>
      <c r="X757" s="179"/>
      <c r="Y757" s="179"/>
      <c r="Z757" s="179"/>
      <c r="AA757" s="184"/>
      <c r="AT757" s="185" t="s">
        <v>199</v>
      </c>
      <c r="AU757" s="185" t="s">
        <v>140</v>
      </c>
      <c r="AV757" s="10" t="s">
        <v>140</v>
      </c>
      <c r="AW757" s="10" t="s">
        <v>37</v>
      </c>
      <c r="AX757" s="10" t="s">
        <v>80</v>
      </c>
      <c r="AY757" s="185" t="s">
        <v>176</v>
      </c>
    </row>
    <row r="758" spans="2:51" s="10" customFormat="1" ht="22.5" customHeight="1">
      <c r="B758" s="178"/>
      <c r="C758" s="179"/>
      <c r="D758" s="179"/>
      <c r="E758" s="180" t="s">
        <v>22</v>
      </c>
      <c r="F758" s="303" t="s">
        <v>1059</v>
      </c>
      <c r="G758" s="304"/>
      <c r="H758" s="304"/>
      <c r="I758" s="304"/>
      <c r="J758" s="179"/>
      <c r="K758" s="181">
        <v>28.6</v>
      </c>
      <c r="L758" s="179"/>
      <c r="M758" s="179"/>
      <c r="N758" s="179"/>
      <c r="O758" s="179"/>
      <c r="P758" s="179"/>
      <c r="Q758" s="179"/>
      <c r="R758" s="182"/>
      <c r="T758" s="183"/>
      <c r="U758" s="179"/>
      <c r="V758" s="179"/>
      <c r="W758" s="179"/>
      <c r="X758" s="179"/>
      <c r="Y758" s="179"/>
      <c r="Z758" s="179"/>
      <c r="AA758" s="184"/>
      <c r="AT758" s="185" t="s">
        <v>199</v>
      </c>
      <c r="AU758" s="185" t="s">
        <v>140</v>
      </c>
      <c r="AV758" s="10" t="s">
        <v>140</v>
      </c>
      <c r="AW758" s="10" t="s">
        <v>37</v>
      </c>
      <c r="AX758" s="10" t="s">
        <v>80</v>
      </c>
      <c r="AY758" s="185" t="s">
        <v>176</v>
      </c>
    </row>
    <row r="759" spans="2:51" s="10" customFormat="1" ht="31.5" customHeight="1">
      <c r="B759" s="178"/>
      <c r="C759" s="179"/>
      <c r="D759" s="179"/>
      <c r="E759" s="180" t="s">
        <v>22</v>
      </c>
      <c r="F759" s="303" t="s">
        <v>1060</v>
      </c>
      <c r="G759" s="304"/>
      <c r="H759" s="304"/>
      <c r="I759" s="304"/>
      <c r="J759" s="179"/>
      <c r="K759" s="181">
        <v>6.642</v>
      </c>
      <c r="L759" s="179"/>
      <c r="M759" s="179"/>
      <c r="N759" s="179"/>
      <c r="O759" s="179"/>
      <c r="P759" s="179"/>
      <c r="Q759" s="179"/>
      <c r="R759" s="182"/>
      <c r="T759" s="183"/>
      <c r="U759" s="179"/>
      <c r="V759" s="179"/>
      <c r="W759" s="179"/>
      <c r="X759" s="179"/>
      <c r="Y759" s="179"/>
      <c r="Z759" s="179"/>
      <c r="AA759" s="184"/>
      <c r="AT759" s="185" t="s">
        <v>199</v>
      </c>
      <c r="AU759" s="185" t="s">
        <v>140</v>
      </c>
      <c r="AV759" s="10" t="s">
        <v>140</v>
      </c>
      <c r="AW759" s="10" t="s">
        <v>37</v>
      </c>
      <c r="AX759" s="10" t="s">
        <v>80</v>
      </c>
      <c r="AY759" s="185" t="s">
        <v>176</v>
      </c>
    </row>
    <row r="760" spans="2:51" s="10" customFormat="1" ht="31.5" customHeight="1">
      <c r="B760" s="178"/>
      <c r="C760" s="179"/>
      <c r="D760" s="179"/>
      <c r="E760" s="180" t="s">
        <v>22</v>
      </c>
      <c r="F760" s="303" t="s">
        <v>1061</v>
      </c>
      <c r="G760" s="304"/>
      <c r="H760" s="304"/>
      <c r="I760" s="304"/>
      <c r="J760" s="179"/>
      <c r="K760" s="181">
        <v>28.82</v>
      </c>
      <c r="L760" s="179"/>
      <c r="M760" s="179"/>
      <c r="N760" s="179"/>
      <c r="O760" s="179"/>
      <c r="P760" s="179"/>
      <c r="Q760" s="179"/>
      <c r="R760" s="182"/>
      <c r="T760" s="183"/>
      <c r="U760" s="179"/>
      <c r="V760" s="179"/>
      <c r="W760" s="179"/>
      <c r="X760" s="179"/>
      <c r="Y760" s="179"/>
      <c r="Z760" s="179"/>
      <c r="AA760" s="184"/>
      <c r="AT760" s="185" t="s">
        <v>199</v>
      </c>
      <c r="AU760" s="185" t="s">
        <v>140</v>
      </c>
      <c r="AV760" s="10" t="s">
        <v>140</v>
      </c>
      <c r="AW760" s="10" t="s">
        <v>37</v>
      </c>
      <c r="AX760" s="10" t="s">
        <v>80</v>
      </c>
      <c r="AY760" s="185" t="s">
        <v>176</v>
      </c>
    </row>
    <row r="761" spans="2:51" s="10" customFormat="1" ht="22.5" customHeight="1">
      <c r="B761" s="178"/>
      <c r="C761" s="179"/>
      <c r="D761" s="179"/>
      <c r="E761" s="180" t="s">
        <v>22</v>
      </c>
      <c r="F761" s="303" t="s">
        <v>1062</v>
      </c>
      <c r="G761" s="304"/>
      <c r="H761" s="304"/>
      <c r="I761" s="304"/>
      <c r="J761" s="179"/>
      <c r="K761" s="181">
        <v>52.305</v>
      </c>
      <c r="L761" s="179"/>
      <c r="M761" s="179"/>
      <c r="N761" s="179"/>
      <c r="O761" s="179"/>
      <c r="P761" s="179"/>
      <c r="Q761" s="179"/>
      <c r="R761" s="182"/>
      <c r="T761" s="183"/>
      <c r="U761" s="179"/>
      <c r="V761" s="179"/>
      <c r="W761" s="179"/>
      <c r="X761" s="179"/>
      <c r="Y761" s="179"/>
      <c r="Z761" s="179"/>
      <c r="AA761" s="184"/>
      <c r="AT761" s="185" t="s">
        <v>199</v>
      </c>
      <c r="AU761" s="185" t="s">
        <v>140</v>
      </c>
      <c r="AV761" s="10" t="s">
        <v>140</v>
      </c>
      <c r="AW761" s="10" t="s">
        <v>37</v>
      </c>
      <c r="AX761" s="10" t="s">
        <v>80</v>
      </c>
      <c r="AY761" s="185" t="s">
        <v>176</v>
      </c>
    </row>
    <row r="762" spans="2:51" s="13" customFormat="1" ht="22.5" customHeight="1">
      <c r="B762" s="206"/>
      <c r="C762" s="207"/>
      <c r="D762" s="207"/>
      <c r="E762" s="208" t="s">
        <v>22</v>
      </c>
      <c r="F762" s="313" t="s">
        <v>848</v>
      </c>
      <c r="G762" s="314"/>
      <c r="H762" s="314"/>
      <c r="I762" s="314"/>
      <c r="J762" s="207"/>
      <c r="K762" s="209">
        <v>276.745</v>
      </c>
      <c r="L762" s="207"/>
      <c r="M762" s="207"/>
      <c r="N762" s="207"/>
      <c r="O762" s="207"/>
      <c r="P762" s="207"/>
      <c r="Q762" s="207"/>
      <c r="R762" s="210"/>
      <c r="T762" s="211"/>
      <c r="U762" s="207"/>
      <c r="V762" s="207"/>
      <c r="W762" s="207"/>
      <c r="X762" s="207"/>
      <c r="Y762" s="207"/>
      <c r="Z762" s="207"/>
      <c r="AA762" s="212"/>
      <c r="AT762" s="213" t="s">
        <v>199</v>
      </c>
      <c r="AU762" s="213" t="s">
        <v>140</v>
      </c>
      <c r="AV762" s="13" t="s">
        <v>186</v>
      </c>
      <c r="AW762" s="13" t="s">
        <v>37</v>
      </c>
      <c r="AX762" s="13" t="s">
        <v>80</v>
      </c>
      <c r="AY762" s="213" t="s">
        <v>176</v>
      </c>
    </row>
    <row r="763" spans="2:51" s="12" customFormat="1" ht="22.5" customHeight="1">
      <c r="B763" s="194"/>
      <c r="C763" s="195"/>
      <c r="D763" s="195"/>
      <c r="E763" s="196" t="s">
        <v>22</v>
      </c>
      <c r="F763" s="305" t="s">
        <v>1063</v>
      </c>
      <c r="G763" s="306"/>
      <c r="H763" s="306"/>
      <c r="I763" s="306"/>
      <c r="J763" s="195"/>
      <c r="K763" s="197" t="s">
        <v>22</v>
      </c>
      <c r="L763" s="195"/>
      <c r="M763" s="195"/>
      <c r="N763" s="195"/>
      <c r="O763" s="195"/>
      <c r="P763" s="195"/>
      <c r="Q763" s="195"/>
      <c r="R763" s="198"/>
      <c r="T763" s="199"/>
      <c r="U763" s="195"/>
      <c r="V763" s="195"/>
      <c r="W763" s="195"/>
      <c r="X763" s="195"/>
      <c r="Y763" s="195"/>
      <c r="Z763" s="195"/>
      <c r="AA763" s="200"/>
      <c r="AT763" s="201" t="s">
        <v>199</v>
      </c>
      <c r="AU763" s="201" t="s">
        <v>140</v>
      </c>
      <c r="AV763" s="12" t="s">
        <v>88</v>
      </c>
      <c r="AW763" s="12" t="s">
        <v>37</v>
      </c>
      <c r="AX763" s="12" t="s">
        <v>80</v>
      </c>
      <c r="AY763" s="201" t="s">
        <v>176</v>
      </c>
    </row>
    <row r="764" spans="2:51" s="10" customFormat="1" ht="22.5" customHeight="1">
      <c r="B764" s="178"/>
      <c r="C764" s="179"/>
      <c r="D764" s="179"/>
      <c r="E764" s="180" t="s">
        <v>22</v>
      </c>
      <c r="F764" s="303" t="s">
        <v>1064</v>
      </c>
      <c r="G764" s="304"/>
      <c r="H764" s="304"/>
      <c r="I764" s="304"/>
      <c r="J764" s="179"/>
      <c r="K764" s="181">
        <v>41.405</v>
      </c>
      <c r="L764" s="179"/>
      <c r="M764" s="179"/>
      <c r="N764" s="179"/>
      <c r="O764" s="179"/>
      <c r="P764" s="179"/>
      <c r="Q764" s="179"/>
      <c r="R764" s="182"/>
      <c r="T764" s="183"/>
      <c r="U764" s="179"/>
      <c r="V764" s="179"/>
      <c r="W764" s="179"/>
      <c r="X764" s="179"/>
      <c r="Y764" s="179"/>
      <c r="Z764" s="179"/>
      <c r="AA764" s="184"/>
      <c r="AT764" s="185" t="s">
        <v>199</v>
      </c>
      <c r="AU764" s="185" t="s">
        <v>140</v>
      </c>
      <c r="AV764" s="10" t="s">
        <v>140</v>
      </c>
      <c r="AW764" s="10" t="s">
        <v>37</v>
      </c>
      <c r="AX764" s="10" t="s">
        <v>80</v>
      </c>
      <c r="AY764" s="185" t="s">
        <v>176</v>
      </c>
    </row>
    <row r="765" spans="2:51" s="10" customFormat="1" ht="22.5" customHeight="1">
      <c r="B765" s="178"/>
      <c r="C765" s="179"/>
      <c r="D765" s="179"/>
      <c r="E765" s="180" t="s">
        <v>22</v>
      </c>
      <c r="F765" s="303" t="s">
        <v>1065</v>
      </c>
      <c r="G765" s="304"/>
      <c r="H765" s="304"/>
      <c r="I765" s="304"/>
      <c r="J765" s="179"/>
      <c r="K765" s="181">
        <v>21.245</v>
      </c>
      <c r="L765" s="179"/>
      <c r="M765" s="179"/>
      <c r="N765" s="179"/>
      <c r="O765" s="179"/>
      <c r="P765" s="179"/>
      <c r="Q765" s="179"/>
      <c r="R765" s="182"/>
      <c r="T765" s="183"/>
      <c r="U765" s="179"/>
      <c r="V765" s="179"/>
      <c r="W765" s="179"/>
      <c r="X765" s="179"/>
      <c r="Y765" s="179"/>
      <c r="Z765" s="179"/>
      <c r="AA765" s="184"/>
      <c r="AT765" s="185" t="s">
        <v>199</v>
      </c>
      <c r="AU765" s="185" t="s">
        <v>140</v>
      </c>
      <c r="AV765" s="10" t="s">
        <v>140</v>
      </c>
      <c r="AW765" s="10" t="s">
        <v>37</v>
      </c>
      <c r="AX765" s="10" t="s">
        <v>80</v>
      </c>
      <c r="AY765" s="185" t="s">
        <v>176</v>
      </c>
    </row>
    <row r="766" spans="2:51" s="10" customFormat="1" ht="22.5" customHeight="1">
      <c r="B766" s="178"/>
      <c r="C766" s="179"/>
      <c r="D766" s="179"/>
      <c r="E766" s="180" t="s">
        <v>22</v>
      </c>
      <c r="F766" s="303" t="s">
        <v>1066</v>
      </c>
      <c r="G766" s="304"/>
      <c r="H766" s="304"/>
      <c r="I766" s="304"/>
      <c r="J766" s="179"/>
      <c r="K766" s="181">
        <v>22.005</v>
      </c>
      <c r="L766" s="179"/>
      <c r="M766" s="179"/>
      <c r="N766" s="179"/>
      <c r="O766" s="179"/>
      <c r="P766" s="179"/>
      <c r="Q766" s="179"/>
      <c r="R766" s="182"/>
      <c r="T766" s="183"/>
      <c r="U766" s="179"/>
      <c r="V766" s="179"/>
      <c r="W766" s="179"/>
      <c r="X766" s="179"/>
      <c r="Y766" s="179"/>
      <c r="Z766" s="179"/>
      <c r="AA766" s="184"/>
      <c r="AT766" s="185" t="s">
        <v>199</v>
      </c>
      <c r="AU766" s="185" t="s">
        <v>140</v>
      </c>
      <c r="AV766" s="10" t="s">
        <v>140</v>
      </c>
      <c r="AW766" s="10" t="s">
        <v>37</v>
      </c>
      <c r="AX766" s="10" t="s">
        <v>80</v>
      </c>
      <c r="AY766" s="185" t="s">
        <v>176</v>
      </c>
    </row>
    <row r="767" spans="2:51" s="10" customFormat="1" ht="22.5" customHeight="1">
      <c r="B767" s="178"/>
      <c r="C767" s="179"/>
      <c r="D767" s="179"/>
      <c r="E767" s="180" t="s">
        <v>22</v>
      </c>
      <c r="F767" s="303" t="s">
        <v>1067</v>
      </c>
      <c r="G767" s="304"/>
      <c r="H767" s="304"/>
      <c r="I767" s="304"/>
      <c r="J767" s="179"/>
      <c r="K767" s="181">
        <v>45.126</v>
      </c>
      <c r="L767" s="179"/>
      <c r="M767" s="179"/>
      <c r="N767" s="179"/>
      <c r="O767" s="179"/>
      <c r="P767" s="179"/>
      <c r="Q767" s="179"/>
      <c r="R767" s="182"/>
      <c r="T767" s="183"/>
      <c r="U767" s="179"/>
      <c r="V767" s="179"/>
      <c r="W767" s="179"/>
      <c r="X767" s="179"/>
      <c r="Y767" s="179"/>
      <c r="Z767" s="179"/>
      <c r="AA767" s="184"/>
      <c r="AT767" s="185" t="s">
        <v>199</v>
      </c>
      <c r="AU767" s="185" t="s">
        <v>140</v>
      </c>
      <c r="AV767" s="10" t="s">
        <v>140</v>
      </c>
      <c r="AW767" s="10" t="s">
        <v>37</v>
      </c>
      <c r="AX767" s="10" t="s">
        <v>80</v>
      </c>
      <c r="AY767" s="185" t="s">
        <v>176</v>
      </c>
    </row>
    <row r="768" spans="2:51" s="10" customFormat="1" ht="22.5" customHeight="1">
      <c r="B768" s="178"/>
      <c r="C768" s="179"/>
      <c r="D768" s="179"/>
      <c r="E768" s="180" t="s">
        <v>22</v>
      </c>
      <c r="F768" s="303" t="s">
        <v>1068</v>
      </c>
      <c r="G768" s="304"/>
      <c r="H768" s="304"/>
      <c r="I768" s="304"/>
      <c r="J768" s="179"/>
      <c r="K768" s="181">
        <v>94.01</v>
      </c>
      <c r="L768" s="179"/>
      <c r="M768" s="179"/>
      <c r="N768" s="179"/>
      <c r="O768" s="179"/>
      <c r="P768" s="179"/>
      <c r="Q768" s="179"/>
      <c r="R768" s="182"/>
      <c r="T768" s="183"/>
      <c r="U768" s="179"/>
      <c r="V768" s="179"/>
      <c r="W768" s="179"/>
      <c r="X768" s="179"/>
      <c r="Y768" s="179"/>
      <c r="Z768" s="179"/>
      <c r="AA768" s="184"/>
      <c r="AT768" s="185" t="s">
        <v>199</v>
      </c>
      <c r="AU768" s="185" t="s">
        <v>140</v>
      </c>
      <c r="AV768" s="10" t="s">
        <v>140</v>
      </c>
      <c r="AW768" s="10" t="s">
        <v>37</v>
      </c>
      <c r="AX768" s="10" t="s">
        <v>80</v>
      </c>
      <c r="AY768" s="185" t="s">
        <v>176</v>
      </c>
    </row>
    <row r="769" spans="2:51" s="10" customFormat="1" ht="31.5" customHeight="1">
      <c r="B769" s="178"/>
      <c r="C769" s="179"/>
      <c r="D769" s="179"/>
      <c r="E769" s="180" t="s">
        <v>22</v>
      </c>
      <c r="F769" s="303" t="s">
        <v>1069</v>
      </c>
      <c r="G769" s="304"/>
      <c r="H769" s="304"/>
      <c r="I769" s="304"/>
      <c r="J769" s="179"/>
      <c r="K769" s="181">
        <v>61.085</v>
      </c>
      <c r="L769" s="179"/>
      <c r="M769" s="179"/>
      <c r="N769" s="179"/>
      <c r="O769" s="179"/>
      <c r="P769" s="179"/>
      <c r="Q769" s="179"/>
      <c r="R769" s="182"/>
      <c r="T769" s="183"/>
      <c r="U769" s="179"/>
      <c r="V769" s="179"/>
      <c r="W769" s="179"/>
      <c r="X769" s="179"/>
      <c r="Y769" s="179"/>
      <c r="Z769" s="179"/>
      <c r="AA769" s="184"/>
      <c r="AT769" s="185" t="s">
        <v>199</v>
      </c>
      <c r="AU769" s="185" t="s">
        <v>140</v>
      </c>
      <c r="AV769" s="10" t="s">
        <v>140</v>
      </c>
      <c r="AW769" s="10" t="s">
        <v>37</v>
      </c>
      <c r="AX769" s="10" t="s">
        <v>80</v>
      </c>
      <c r="AY769" s="185" t="s">
        <v>176</v>
      </c>
    </row>
    <row r="770" spans="2:51" s="10" customFormat="1" ht="22.5" customHeight="1">
      <c r="B770" s="178"/>
      <c r="C770" s="179"/>
      <c r="D770" s="179"/>
      <c r="E770" s="180" t="s">
        <v>22</v>
      </c>
      <c r="F770" s="303" t="s">
        <v>1070</v>
      </c>
      <c r="G770" s="304"/>
      <c r="H770" s="304"/>
      <c r="I770" s="304"/>
      <c r="J770" s="179"/>
      <c r="K770" s="181">
        <v>50.855</v>
      </c>
      <c r="L770" s="179"/>
      <c r="M770" s="179"/>
      <c r="N770" s="179"/>
      <c r="O770" s="179"/>
      <c r="P770" s="179"/>
      <c r="Q770" s="179"/>
      <c r="R770" s="182"/>
      <c r="T770" s="183"/>
      <c r="U770" s="179"/>
      <c r="V770" s="179"/>
      <c r="W770" s="179"/>
      <c r="X770" s="179"/>
      <c r="Y770" s="179"/>
      <c r="Z770" s="179"/>
      <c r="AA770" s="184"/>
      <c r="AT770" s="185" t="s">
        <v>199</v>
      </c>
      <c r="AU770" s="185" t="s">
        <v>140</v>
      </c>
      <c r="AV770" s="10" t="s">
        <v>140</v>
      </c>
      <c r="AW770" s="10" t="s">
        <v>37</v>
      </c>
      <c r="AX770" s="10" t="s">
        <v>80</v>
      </c>
      <c r="AY770" s="185" t="s">
        <v>176</v>
      </c>
    </row>
    <row r="771" spans="2:51" s="10" customFormat="1" ht="22.5" customHeight="1">
      <c r="B771" s="178"/>
      <c r="C771" s="179"/>
      <c r="D771" s="179"/>
      <c r="E771" s="180" t="s">
        <v>22</v>
      </c>
      <c r="F771" s="303" t="s">
        <v>1071</v>
      </c>
      <c r="G771" s="304"/>
      <c r="H771" s="304"/>
      <c r="I771" s="304"/>
      <c r="J771" s="179"/>
      <c r="K771" s="181">
        <v>8.921</v>
      </c>
      <c r="L771" s="179"/>
      <c r="M771" s="179"/>
      <c r="N771" s="179"/>
      <c r="O771" s="179"/>
      <c r="P771" s="179"/>
      <c r="Q771" s="179"/>
      <c r="R771" s="182"/>
      <c r="T771" s="183"/>
      <c r="U771" s="179"/>
      <c r="V771" s="179"/>
      <c r="W771" s="179"/>
      <c r="X771" s="179"/>
      <c r="Y771" s="179"/>
      <c r="Z771" s="179"/>
      <c r="AA771" s="184"/>
      <c r="AT771" s="185" t="s">
        <v>199</v>
      </c>
      <c r="AU771" s="185" t="s">
        <v>140</v>
      </c>
      <c r="AV771" s="10" t="s">
        <v>140</v>
      </c>
      <c r="AW771" s="10" t="s">
        <v>37</v>
      </c>
      <c r="AX771" s="10" t="s">
        <v>80</v>
      </c>
      <c r="AY771" s="185" t="s">
        <v>176</v>
      </c>
    </row>
    <row r="772" spans="2:51" s="10" customFormat="1" ht="22.5" customHeight="1">
      <c r="B772" s="178"/>
      <c r="C772" s="179"/>
      <c r="D772" s="179"/>
      <c r="E772" s="180" t="s">
        <v>22</v>
      </c>
      <c r="F772" s="303" t="s">
        <v>1072</v>
      </c>
      <c r="G772" s="304"/>
      <c r="H772" s="304"/>
      <c r="I772" s="304"/>
      <c r="J772" s="179"/>
      <c r="K772" s="181">
        <v>4.778</v>
      </c>
      <c r="L772" s="179"/>
      <c r="M772" s="179"/>
      <c r="N772" s="179"/>
      <c r="O772" s="179"/>
      <c r="P772" s="179"/>
      <c r="Q772" s="179"/>
      <c r="R772" s="182"/>
      <c r="T772" s="183"/>
      <c r="U772" s="179"/>
      <c r="V772" s="179"/>
      <c r="W772" s="179"/>
      <c r="X772" s="179"/>
      <c r="Y772" s="179"/>
      <c r="Z772" s="179"/>
      <c r="AA772" s="184"/>
      <c r="AT772" s="185" t="s">
        <v>199</v>
      </c>
      <c r="AU772" s="185" t="s">
        <v>140</v>
      </c>
      <c r="AV772" s="10" t="s">
        <v>140</v>
      </c>
      <c r="AW772" s="10" t="s">
        <v>37</v>
      </c>
      <c r="AX772" s="10" t="s">
        <v>80</v>
      </c>
      <c r="AY772" s="185" t="s">
        <v>176</v>
      </c>
    </row>
    <row r="773" spans="2:51" s="10" customFormat="1" ht="22.5" customHeight="1">
      <c r="B773" s="178"/>
      <c r="C773" s="179"/>
      <c r="D773" s="179"/>
      <c r="E773" s="180" t="s">
        <v>22</v>
      </c>
      <c r="F773" s="303" t="s">
        <v>1073</v>
      </c>
      <c r="G773" s="304"/>
      <c r="H773" s="304"/>
      <c r="I773" s="304"/>
      <c r="J773" s="179"/>
      <c r="K773" s="181">
        <v>58.287</v>
      </c>
      <c r="L773" s="179"/>
      <c r="M773" s="179"/>
      <c r="N773" s="179"/>
      <c r="O773" s="179"/>
      <c r="P773" s="179"/>
      <c r="Q773" s="179"/>
      <c r="R773" s="182"/>
      <c r="T773" s="183"/>
      <c r="U773" s="179"/>
      <c r="V773" s="179"/>
      <c r="W773" s="179"/>
      <c r="X773" s="179"/>
      <c r="Y773" s="179"/>
      <c r="Z773" s="179"/>
      <c r="AA773" s="184"/>
      <c r="AT773" s="185" t="s">
        <v>199</v>
      </c>
      <c r="AU773" s="185" t="s">
        <v>140</v>
      </c>
      <c r="AV773" s="10" t="s">
        <v>140</v>
      </c>
      <c r="AW773" s="10" t="s">
        <v>37</v>
      </c>
      <c r="AX773" s="10" t="s">
        <v>80</v>
      </c>
      <c r="AY773" s="185" t="s">
        <v>176</v>
      </c>
    </row>
    <row r="774" spans="2:51" s="10" customFormat="1" ht="22.5" customHeight="1">
      <c r="B774" s="178"/>
      <c r="C774" s="179"/>
      <c r="D774" s="179"/>
      <c r="E774" s="180" t="s">
        <v>22</v>
      </c>
      <c r="F774" s="303" t="s">
        <v>1074</v>
      </c>
      <c r="G774" s="304"/>
      <c r="H774" s="304"/>
      <c r="I774" s="304"/>
      <c r="J774" s="179"/>
      <c r="K774" s="181">
        <v>65.284</v>
      </c>
      <c r="L774" s="179"/>
      <c r="M774" s="179"/>
      <c r="N774" s="179"/>
      <c r="O774" s="179"/>
      <c r="P774" s="179"/>
      <c r="Q774" s="179"/>
      <c r="R774" s="182"/>
      <c r="T774" s="183"/>
      <c r="U774" s="179"/>
      <c r="V774" s="179"/>
      <c r="W774" s="179"/>
      <c r="X774" s="179"/>
      <c r="Y774" s="179"/>
      <c r="Z774" s="179"/>
      <c r="AA774" s="184"/>
      <c r="AT774" s="185" t="s">
        <v>199</v>
      </c>
      <c r="AU774" s="185" t="s">
        <v>140</v>
      </c>
      <c r="AV774" s="10" t="s">
        <v>140</v>
      </c>
      <c r="AW774" s="10" t="s">
        <v>37</v>
      </c>
      <c r="AX774" s="10" t="s">
        <v>80</v>
      </c>
      <c r="AY774" s="185" t="s">
        <v>176</v>
      </c>
    </row>
    <row r="775" spans="2:51" s="10" customFormat="1" ht="31.5" customHeight="1">
      <c r="B775" s="178"/>
      <c r="C775" s="179"/>
      <c r="D775" s="179"/>
      <c r="E775" s="180" t="s">
        <v>22</v>
      </c>
      <c r="F775" s="303" t="s">
        <v>1075</v>
      </c>
      <c r="G775" s="304"/>
      <c r="H775" s="304"/>
      <c r="I775" s="304"/>
      <c r="J775" s="179"/>
      <c r="K775" s="181">
        <v>75.128</v>
      </c>
      <c r="L775" s="179"/>
      <c r="M775" s="179"/>
      <c r="N775" s="179"/>
      <c r="O775" s="179"/>
      <c r="P775" s="179"/>
      <c r="Q775" s="179"/>
      <c r="R775" s="182"/>
      <c r="T775" s="183"/>
      <c r="U775" s="179"/>
      <c r="V775" s="179"/>
      <c r="W775" s="179"/>
      <c r="X775" s="179"/>
      <c r="Y775" s="179"/>
      <c r="Z775" s="179"/>
      <c r="AA775" s="184"/>
      <c r="AT775" s="185" t="s">
        <v>199</v>
      </c>
      <c r="AU775" s="185" t="s">
        <v>140</v>
      </c>
      <c r="AV775" s="10" t="s">
        <v>140</v>
      </c>
      <c r="AW775" s="10" t="s">
        <v>37</v>
      </c>
      <c r="AX775" s="10" t="s">
        <v>80</v>
      </c>
      <c r="AY775" s="185" t="s">
        <v>176</v>
      </c>
    </row>
    <row r="776" spans="2:51" s="10" customFormat="1" ht="22.5" customHeight="1">
      <c r="B776" s="178"/>
      <c r="C776" s="179"/>
      <c r="D776" s="179"/>
      <c r="E776" s="180" t="s">
        <v>22</v>
      </c>
      <c r="F776" s="303" t="s">
        <v>1076</v>
      </c>
      <c r="G776" s="304"/>
      <c r="H776" s="304"/>
      <c r="I776" s="304"/>
      <c r="J776" s="179"/>
      <c r="K776" s="181">
        <v>71.628</v>
      </c>
      <c r="L776" s="179"/>
      <c r="M776" s="179"/>
      <c r="N776" s="179"/>
      <c r="O776" s="179"/>
      <c r="P776" s="179"/>
      <c r="Q776" s="179"/>
      <c r="R776" s="182"/>
      <c r="T776" s="183"/>
      <c r="U776" s="179"/>
      <c r="V776" s="179"/>
      <c r="W776" s="179"/>
      <c r="X776" s="179"/>
      <c r="Y776" s="179"/>
      <c r="Z776" s="179"/>
      <c r="AA776" s="184"/>
      <c r="AT776" s="185" t="s">
        <v>199</v>
      </c>
      <c r="AU776" s="185" t="s">
        <v>140</v>
      </c>
      <c r="AV776" s="10" t="s">
        <v>140</v>
      </c>
      <c r="AW776" s="10" t="s">
        <v>37</v>
      </c>
      <c r="AX776" s="10" t="s">
        <v>80</v>
      </c>
      <c r="AY776" s="185" t="s">
        <v>176</v>
      </c>
    </row>
    <row r="777" spans="2:51" s="10" customFormat="1" ht="22.5" customHeight="1">
      <c r="B777" s="178"/>
      <c r="C777" s="179"/>
      <c r="D777" s="179"/>
      <c r="E777" s="180" t="s">
        <v>22</v>
      </c>
      <c r="F777" s="303" t="s">
        <v>1077</v>
      </c>
      <c r="G777" s="304"/>
      <c r="H777" s="304"/>
      <c r="I777" s="304"/>
      <c r="J777" s="179"/>
      <c r="K777" s="181">
        <v>66.407</v>
      </c>
      <c r="L777" s="179"/>
      <c r="M777" s="179"/>
      <c r="N777" s="179"/>
      <c r="O777" s="179"/>
      <c r="P777" s="179"/>
      <c r="Q777" s="179"/>
      <c r="R777" s="182"/>
      <c r="T777" s="183"/>
      <c r="U777" s="179"/>
      <c r="V777" s="179"/>
      <c r="W777" s="179"/>
      <c r="X777" s="179"/>
      <c r="Y777" s="179"/>
      <c r="Z777" s="179"/>
      <c r="AA777" s="184"/>
      <c r="AT777" s="185" t="s">
        <v>199</v>
      </c>
      <c r="AU777" s="185" t="s">
        <v>140</v>
      </c>
      <c r="AV777" s="10" t="s">
        <v>140</v>
      </c>
      <c r="AW777" s="10" t="s">
        <v>37</v>
      </c>
      <c r="AX777" s="10" t="s">
        <v>80</v>
      </c>
      <c r="AY777" s="185" t="s">
        <v>176</v>
      </c>
    </row>
    <row r="778" spans="2:51" s="13" customFormat="1" ht="22.5" customHeight="1">
      <c r="B778" s="206"/>
      <c r="C778" s="207"/>
      <c r="D778" s="207"/>
      <c r="E778" s="208" t="s">
        <v>22</v>
      </c>
      <c r="F778" s="313" t="s">
        <v>848</v>
      </c>
      <c r="G778" s="314"/>
      <c r="H778" s="314"/>
      <c r="I778" s="314"/>
      <c r="J778" s="207"/>
      <c r="K778" s="209">
        <v>686.164</v>
      </c>
      <c r="L778" s="207"/>
      <c r="M778" s="207"/>
      <c r="N778" s="207"/>
      <c r="O778" s="207"/>
      <c r="P778" s="207"/>
      <c r="Q778" s="207"/>
      <c r="R778" s="210"/>
      <c r="T778" s="211"/>
      <c r="U778" s="207"/>
      <c r="V778" s="207"/>
      <c r="W778" s="207"/>
      <c r="X778" s="207"/>
      <c r="Y778" s="207"/>
      <c r="Z778" s="207"/>
      <c r="AA778" s="212"/>
      <c r="AT778" s="213" t="s">
        <v>199</v>
      </c>
      <c r="AU778" s="213" t="s">
        <v>140</v>
      </c>
      <c r="AV778" s="13" t="s">
        <v>186</v>
      </c>
      <c r="AW778" s="13" t="s">
        <v>37</v>
      </c>
      <c r="AX778" s="13" t="s">
        <v>80</v>
      </c>
      <c r="AY778" s="213" t="s">
        <v>176</v>
      </c>
    </row>
    <row r="779" spans="2:51" s="11" customFormat="1" ht="22.5" customHeight="1">
      <c r="B779" s="186"/>
      <c r="C779" s="187"/>
      <c r="D779" s="187"/>
      <c r="E779" s="188" t="s">
        <v>22</v>
      </c>
      <c r="F779" s="271" t="s">
        <v>200</v>
      </c>
      <c r="G779" s="272"/>
      <c r="H779" s="272"/>
      <c r="I779" s="272"/>
      <c r="J779" s="187"/>
      <c r="K779" s="189">
        <v>962.909</v>
      </c>
      <c r="L779" s="187"/>
      <c r="M779" s="187"/>
      <c r="N779" s="187"/>
      <c r="O779" s="187"/>
      <c r="P779" s="187"/>
      <c r="Q779" s="187"/>
      <c r="R779" s="190"/>
      <c r="T779" s="191"/>
      <c r="U779" s="187"/>
      <c r="V779" s="187"/>
      <c r="W779" s="187"/>
      <c r="X779" s="187"/>
      <c r="Y779" s="187"/>
      <c r="Z779" s="187"/>
      <c r="AA779" s="192"/>
      <c r="AT779" s="193" t="s">
        <v>199</v>
      </c>
      <c r="AU779" s="193" t="s">
        <v>140</v>
      </c>
      <c r="AV779" s="11" t="s">
        <v>181</v>
      </c>
      <c r="AW779" s="11" t="s">
        <v>37</v>
      </c>
      <c r="AX779" s="11" t="s">
        <v>88</v>
      </c>
      <c r="AY779" s="193" t="s">
        <v>176</v>
      </c>
    </row>
    <row r="780" spans="2:65" s="1" customFormat="1" ht="31.5" customHeight="1">
      <c r="B780" s="38"/>
      <c r="C780" s="171" t="s">
        <v>1078</v>
      </c>
      <c r="D780" s="171" t="s">
        <v>177</v>
      </c>
      <c r="E780" s="172" t="s">
        <v>1079</v>
      </c>
      <c r="F780" s="265" t="s">
        <v>1080</v>
      </c>
      <c r="G780" s="265"/>
      <c r="H780" s="265"/>
      <c r="I780" s="265"/>
      <c r="J780" s="173" t="s">
        <v>269</v>
      </c>
      <c r="K780" s="174">
        <v>1200.844</v>
      </c>
      <c r="L780" s="266">
        <v>0</v>
      </c>
      <c r="M780" s="267"/>
      <c r="N780" s="268">
        <f>ROUND(L780*K780,2)</f>
        <v>0</v>
      </c>
      <c r="O780" s="268"/>
      <c r="P780" s="268"/>
      <c r="Q780" s="268"/>
      <c r="R780" s="40"/>
      <c r="T780" s="175" t="s">
        <v>22</v>
      </c>
      <c r="U780" s="47" t="s">
        <v>45</v>
      </c>
      <c r="V780" s="39"/>
      <c r="W780" s="176">
        <f>V780*K780</f>
        <v>0</v>
      </c>
      <c r="X780" s="176">
        <v>0</v>
      </c>
      <c r="Y780" s="176">
        <f>X780*K780</f>
        <v>0</v>
      </c>
      <c r="Z780" s="176">
        <v>0.046</v>
      </c>
      <c r="AA780" s="177">
        <f>Z780*K780</f>
        <v>55.238824</v>
      </c>
      <c r="AR780" s="21" t="s">
        <v>181</v>
      </c>
      <c r="AT780" s="21" t="s">
        <v>177</v>
      </c>
      <c r="AU780" s="21" t="s">
        <v>140</v>
      </c>
      <c r="AY780" s="21" t="s">
        <v>176</v>
      </c>
      <c r="BE780" s="113">
        <f>IF(U780="základní",N780,0)</f>
        <v>0</v>
      </c>
      <c r="BF780" s="113">
        <f>IF(U780="snížená",N780,0)</f>
        <v>0</v>
      </c>
      <c r="BG780" s="113">
        <f>IF(U780="zákl. přenesená",N780,0)</f>
        <v>0</v>
      </c>
      <c r="BH780" s="113">
        <f>IF(U780="sníž. přenesená",N780,0)</f>
        <v>0</v>
      </c>
      <c r="BI780" s="113">
        <f>IF(U780="nulová",N780,0)</f>
        <v>0</v>
      </c>
      <c r="BJ780" s="21" t="s">
        <v>88</v>
      </c>
      <c r="BK780" s="113">
        <f>ROUND(L780*K780,2)</f>
        <v>0</v>
      </c>
      <c r="BL780" s="21" t="s">
        <v>181</v>
      </c>
      <c r="BM780" s="21" t="s">
        <v>1081</v>
      </c>
    </row>
    <row r="781" spans="2:51" s="12" customFormat="1" ht="22.5" customHeight="1">
      <c r="B781" s="194"/>
      <c r="C781" s="195"/>
      <c r="D781" s="195"/>
      <c r="E781" s="196" t="s">
        <v>22</v>
      </c>
      <c r="F781" s="311" t="s">
        <v>407</v>
      </c>
      <c r="G781" s="312"/>
      <c r="H781" s="312"/>
      <c r="I781" s="312"/>
      <c r="J781" s="195"/>
      <c r="K781" s="197" t="s">
        <v>22</v>
      </c>
      <c r="L781" s="195"/>
      <c r="M781" s="195"/>
      <c r="N781" s="195"/>
      <c r="O781" s="195"/>
      <c r="P781" s="195"/>
      <c r="Q781" s="195"/>
      <c r="R781" s="198"/>
      <c r="T781" s="199"/>
      <c r="U781" s="195"/>
      <c r="V781" s="195"/>
      <c r="W781" s="195"/>
      <c r="X781" s="195"/>
      <c r="Y781" s="195"/>
      <c r="Z781" s="195"/>
      <c r="AA781" s="200"/>
      <c r="AT781" s="201" t="s">
        <v>199</v>
      </c>
      <c r="AU781" s="201" t="s">
        <v>140</v>
      </c>
      <c r="AV781" s="12" t="s">
        <v>88</v>
      </c>
      <c r="AW781" s="12" t="s">
        <v>37</v>
      </c>
      <c r="AX781" s="12" t="s">
        <v>80</v>
      </c>
      <c r="AY781" s="201" t="s">
        <v>176</v>
      </c>
    </row>
    <row r="782" spans="2:51" s="10" customFormat="1" ht="22.5" customHeight="1">
      <c r="B782" s="178"/>
      <c r="C782" s="179"/>
      <c r="D782" s="179"/>
      <c r="E782" s="180" t="s">
        <v>22</v>
      </c>
      <c r="F782" s="303" t="s">
        <v>1082</v>
      </c>
      <c r="G782" s="304"/>
      <c r="H782" s="304"/>
      <c r="I782" s="304"/>
      <c r="J782" s="179"/>
      <c r="K782" s="181">
        <v>44.766</v>
      </c>
      <c r="L782" s="179"/>
      <c r="M782" s="179"/>
      <c r="N782" s="179"/>
      <c r="O782" s="179"/>
      <c r="P782" s="179"/>
      <c r="Q782" s="179"/>
      <c r="R782" s="182"/>
      <c r="T782" s="183"/>
      <c r="U782" s="179"/>
      <c r="V782" s="179"/>
      <c r="W782" s="179"/>
      <c r="X782" s="179"/>
      <c r="Y782" s="179"/>
      <c r="Z782" s="179"/>
      <c r="AA782" s="184"/>
      <c r="AT782" s="185" t="s">
        <v>199</v>
      </c>
      <c r="AU782" s="185" t="s">
        <v>140</v>
      </c>
      <c r="AV782" s="10" t="s">
        <v>140</v>
      </c>
      <c r="AW782" s="10" t="s">
        <v>37</v>
      </c>
      <c r="AX782" s="10" t="s">
        <v>80</v>
      </c>
      <c r="AY782" s="185" t="s">
        <v>176</v>
      </c>
    </row>
    <row r="783" spans="2:51" s="10" customFormat="1" ht="22.5" customHeight="1">
      <c r="B783" s="178"/>
      <c r="C783" s="179"/>
      <c r="D783" s="179"/>
      <c r="E783" s="180" t="s">
        <v>22</v>
      </c>
      <c r="F783" s="303" t="s">
        <v>1083</v>
      </c>
      <c r="G783" s="304"/>
      <c r="H783" s="304"/>
      <c r="I783" s="304"/>
      <c r="J783" s="179"/>
      <c r="K783" s="181">
        <v>35.91</v>
      </c>
      <c r="L783" s="179"/>
      <c r="M783" s="179"/>
      <c r="N783" s="179"/>
      <c r="O783" s="179"/>
      <c r="P783" s="179"/>
      <c r="Q783" s="179"/>
      <c r="R783" s="182"/>
      <c r="T783" s="183"/>
      <c r="U783" s="179"/>
      <c r="V783" s="179"/>
      <c r="W783" s="179"/>
      <c r="X783" s="179"/>
      <c r="Y783" s="179"/>
      <c r="Z783" s="179"/>
      <c r="AA783" s="184"/>
      <c r="AT783" s="185" t="s">
        <v>199</v>
      </c>
      <c r="AU783" s="185" t="s">
        <v>140</v>
      </c>
      <c r="AV783" s="10" t="s">
        <v>140</v>
      </c>
      <c r="AW783" s="10" t="s">
        <v>37</v>
      </c>
      <c r="AX783" s="10" t="s">
        <v>80</v>
      </c>
      <c r="AY783" s="185" t="s">
        <v>176</v>
      </c>
    </row>
    <row r="784" spans="2:51" s="10" customFormat="1" ht="22.5" customHeight="1">
      <c r="B784" s="178"/>
      <c r="C784" s="179"/>
      <c r="D784" s="179"/>
      <c r="E784" s="180" t="s">
        <v>22</v>
      </c>
      <c r="F784" s="303" t="s">
        <v>1084</v>
      </c>
      <c r="G784" s="304"/>
      <c r="H784" s="304"/>
      <c r="I784" s="304"/>
      <c r="J784" s="179"/>
      <c r="K784" s="181">
        <v>45.09</v>
      </c>
      <c r="L784" s="179"/>
      <c r="M784" s="179"/>
      <c r="N784" s="179"/>
      <c r="O784" s="179"/>
      <c r="P784" s="179"/>
      <c r="Q784" s="179"/>
      <c r="R784" s="182"/>
      <c r="T784" s="183"/>
      <c r="U784" s="179"/>
      <c r="V784" s="179"/>
      <c r="W784" s="179"/>
      <c r="X784" s="179"/>
      <c r="Y784" s="179"/>
      <c r="Z784" s="179"/>
      <c r="AA784" s="184"/>
      <c r="AT784" s="185" t="s">
        <v>199</v>
      </c>
      <c r="AU784" s="185" t="s">
        <v>140</v>
      </c>
      <c r="AV784" s="10" t="s">
        <v>140</v>
      </c>
      <c r="AW784" s="10" t="s">
        <v>37</v>
      </c>
      <c r="AX784" s="10" t="s">
        <v>80</v>
      </c>
      <c r="AY784" s="185" t="s">
        <v>176</v>
      </c>
    </row>
    <row r="785" spans="2:51" s="10" customFormat="1" ht="22.5" customHeight="1">
      <c r="B785" s="178"/>
      <c r="C785" s="179"/>
      <c r="D785" s="179"/>
      <c r="E785" s="180" t="s">
        <v>22</v>
      </c>
      <c r="F785" s="303" t="s">
        <v>1085</v>
      </c>
      <c r="G785" s="304"/>
      <c r="H785" s="304"/>
      <c r="I785" s="304"/>
      <c r="J785" s="179"/>
      <c r="K785" s="181">
        <v>84.996</v>
      </c>
      <c r="L785" s="179"/>
      <c r="M785" s="179"/>
      <c r="N785" s="179"/>
      <c r="O785" s="179"/>
      <c r="P785" s="179"/>
      <c r="Q785" s="179"/>
      <c r="R785" s="182"/>
      <c r="T785" s="183"/>
      <c r="U785" s="179"/>
      <c r="V785" s="179"/>
      <c r="W785" s="179"/>
      <c r="X785" s="179"/>
      <c r="Y785" s="179"/>
      <c r="Z785" s="179"/>
      <c r="AA785" s="184"/>
      <c r="AT785" s="185" t="s">
        <v>199</v>
      </c>
      <c r="AU785" s="185" t="s">
        <v>140</v>
      </c>
      <c r="AV785" s="10" t="s">
        <v>140</v>
      </c>
      <c r="AW785" s="10" t="s">
        <v>37</v>
      </c>
      <c r="AX785" s="10" t="s">
        <v>80</v>
      </c>
      <c r="AY785" s="185" t="s">
        <v>176</v>
      </c>
    </row>
    <row r="786" spans="2:51" s="10" customFormat="1" ht="22.5" customHeight="1">
      <c r="B786" s="178"/>
      <c r="C786" s="179"/>
      <c r="D786" s="179"/>
      <c r="E786" s="180" t="s">
        <v>22</v>
      </c>
      <c r="F786" s="303" t="s">
        <v>1086</v>
      </c>
      <c r="G786" s="304"/>
      <c r="H786" s="304"/>
      <c r="I786" s="304"/>
      <c r="J786" s="179"/>
      <c r="K786" s="181">
        <v>23.49</v>
      </c>
      <c r="L786" s="179"/>
      <c r="M786" s="179"/>
      <c r="N786" s="179"/>
      <c r="O786" s="179"/>
      <c r="P786" s="179"/>
      <c r="Q786" s="179"/>
      <c r="R786" s="182"/>
      <c r="T786" s="183"/>
      <c r="U786" s="179"/>
      <c r="V786" s="179"/>
      <c r="W786" s="179"/>
      <c r="X786" s="179"/>
      <c r="Y786" s="179"/>
      <c r="Z786" s="179"/>
      <c r="AA786" s="184"/>
      <c r="AT786" s="185" t="s">
        <v>199</v>
      </c>
      <c r="AU786" s="185" t="s">
        <v>140</v>
      </c>
      <c r="AV786" s="10" t="s">
        <v>140</v>
      </c>
      <c r="AW786" s="10" t="s">
        <v>37</v>
      </c>
      <c r="AX786" s="10" t="s">
        <v>80</v>
      </c>
      <c r="AY786" s="185" t="s">
        <v>176</v>
      </c>
    </row>
    <row r="787" spans="2:51" s="10" customFormat="1" ht="22.5" customHeight="1">
      <c r="B787" s="178"/>
      <c r="C787" s="179"/>
      <c r="D787" s="179"/>
      <c r="E787" s="180" t="s">
        <v>22</v>
      </c>
      <c r="F787" s="303" t="s">
        <v>1087</v>
      </c>
      <c r="G787" s="304"/>
      <c r="H787" s="304"/>
      <c r="I787" s="304"/>
      <c r="J787" s="179"/>
      <c r="K787" s="181">
        <v>31.212</v>
      </c>
      <c r="L787" s="179"/>
      <c r="M787" s="179"/>
      <c r="N787" s="179"/>
      <c r="O787" s="179"/>
      <c r="P787" s="179"/>
      <c r="Q787" s="179"/>
      <c r="R787" s="182"/>
      <c r="T787" s="183"/>
      <c r="U787" s="179"/>
      <c r="V787" s="179"/>
      <c r="W787" s="179"/>
      <c r="X787" s="179"/>
      <c r="Y787" s="179"/>
      <c r="Z787" s="179"/>
      <c r="AA787" s="184"/>
      <c r="AT787" s="185" t="s">
        <v>199</v>
      </c>
      <c r="AU787" s="185" t="s">
        <v>140</v>
      </c>
      <c r="AV787" s="10" t="s">
        <v>140</v>
      </c>
      <c r="AW787" s="10" t="s">
        <v>37</v>
      </c>
      <c r="AX787" s="10" t="s">
        <v>80</v>
      </c>
      <c r="AY787" s="185" t="s">
        <v>176</v>
      </c>
    </row>
    <row r="788" spans="2:51" s="10" customFormat="1" ht="22.5" customHeight="1">
      <c r="B788" s="178"/>
      <c r="C788" s="179"/>
      <c r="D788" s="179"/>
      <c r="E788" s="180" t="s">
        <v>22</v>
      </c>
      <c r="F788" s="303" t="s">
        <v>1088</v>
      </c>
      <c r="G788" s="304"/>
      <c r="H788" s="304"/>
      <c r="I788" s="304"/>
      <c r="J788" s="179"/>
      <c r="K788" s="181">
        <v>31.59</v>
      </c>
      <c r="L788" s="179"/>
      <c r="M788" s="179"/>
      <c r="N788" s="179"/>
      <c r="O788" s="179"/>
      <c r="P788" s="179"/>
      <c r="Q788" s="179"/>
      <c r="R788" s="182"/>
      <c r="T788" s="183"/>
      <c r="U788" s="179"/>
      <c r="V788" s="179"/>
      <c r="W788" s="179"/>
      <c r="X788" s="179"/>
      <c r="Y788" s="179"/>
      <c r="Z788" s="179"/>
      <c r="AA788" s="184"/>
      <c r="AT788" s="185" t="s">
        <v>199</v>
      </c>
      <c r="AU788" s="185" t="s">
        <v>140</v>
      </c>
      <c r="AV788" s="10" t="s">
        <v>140</v>
      </c>
      <c r="AW788" s="10" t="s">
        <v>37</v>
      </c>
      <c r="AX788" s="10" t="s">
        <v>80</v>
      </c>
      <c r="AY788" s="185" t="s">
        <v>176</v>
      </c>
    </row>
    <row r="789" spans="2:51" s="10" customFormat="1" ht="22.5" customHeight="1">
      <c r="B789" s="178"/>
      <c r="C789" s="179"/>
      <c r="D789" s="179"/>
      <c r="E789" s="180" t="s">
        <v>22</v>
      </c>
      <c r="F789" s="303" t="s">
        <v>1089</v>
      </c>
      <c r="G789" s="304"/>
      <c r="H789" s="304"/>
      <c r="I789" s="304"/>
      <c r="J789" s="179"/>
      <c r="K789" s="181">
        <v>49.626</v>
      </c>
      <c r="L789" s="179"/>
      <c r="M789" s="179"/>
      <c r="N789" s="179"/>
      <c r="O789" s="179"/>
      <c r="P789" s="179"/>
      <c r="Q789" s="179"/>
      <c r="R789" s="182"/>
      <c r="T789" s="183"/>
      <c r="U789" s="179"/>
      <c r="V789" s="179"/>
      <c r="W789" s="179"/>
      <c r="X789" s="179"/>
      <c r="Y789" s="179"/>
      <c r="Z789" s="179"/>
      <c r="AA789" s="184"/>
      <c r="AT789" s="185" t="s">
        <v>199</v>
      </c>
      <c r="AU789" s="185" t="s">
        <v>140</v>
      </c>
      <c r="AV789" s="10" t="s">
        <v>140</v>
      </c>
      <c r="AW789" s="10" t="s">
        <v>37</v>
      </c>
      <c r="AX789" s="10" t="s">
        <v>80</v>
      </c>
      <c r="AY789" s="185" t="s">
        <v>176</v>
      </c>
    </row>
    <row r="790" spans="2:51" s="13" customFormat="1" ht="22.5" customHeight="1">
      <c r="B790" s="206"/>
      <c r="C790" s="207"/>
      <c r="D790" s="207"/>
      <c r="E790" s="208" t="s">
        <v>22</v>
      </c>
      <c r="F790" s="313" t="s">
        <v>848</v>
      </c>
      <c r="G790" s="314"/>
      <c r="H790" s="314"/>
      <c r="I790" s="314"/>
      <c r="J790" s="207"/>
      <c r="K790" s="209">
        <v>346.68</v>
      </c>
      <c r="L790" s="207"/>
      <c r="M790" s="207"/>
      <c r="N790" s="207"/>
      <c r="O790" s="207"/>
      <c r="P790" s="207"/>
      <c r="Q790" s="207"/>
      <c r="R790" s="210"/>
      <c r="T790" s="211"/>
      <c r="U790" s="207"/>
      <c r="V790" s="207"/>
      <c r="W790" s="207"/>
      <c r="X790" s="207"/>
      <c r="Y790" s="207"/>
      <c r="Z790" s="207"/>
      <c r="AA790" s="212"/>
      <c r="AT790" s="213" t="s">
        <v>199</v>
      </c>
      <c r="AU790" s="213" t="s">
        <v>140</v>
      </c>
      <c r="AV790" s="13" t="s">
        <v>186</v>
      </c>
      <c r="AW790" s="13" t="s">
        <v>37</v>
      </c>
      <c r="AX790" s="13" t="s">
        <v>80</v>
      </c>
      <c r="AY790" s="213" t="s">
        <v>176</v>
      </c>
    </row>
    <row r="791" spans="2:51" s="12" customFormat="1" ht="22.5" customHeight="1">
      <c r="B791" s="194"/>
      <c r="C791" s="195"/>
      <c r="D791" s="195"/>
      <c r="E791" s="196" t="s">
        <v>22</v>
      </c>
      <c r="F791" s="305" t="s">
        <v>410</v>
      </c>
      <c r="G791" s="306"/>
      <c r="H791" s="306"/>
      <c r="I791" s="306"/>
      <c r="J791" s="195"/>
      <c r="K791" s="197" t="s">
        <v>22</v>
      </c>
      <c r="L791" s="195"/>
      <c r="M791" s="195"/>
      <c r="N791" s="195"/>
      <c r="O791" s="195"/>
      <c r="P791" s="195"/>
      <c r="Q791" s="195"/>
      <c r="R791" s="198"/>
      <c r="T791" s="199"/>
      <c r="U791" s="195"/>
      <c r="V791" s="195"/>
      <c r="W791" s="195"/>
      <c r="X791" s="195"/>
      <c r="Y791" s="195"/>
      <c r="Z791" s="195"/>
      <c r="AA791" s="200"/>
      <c r="AT791" s="201" t="s">
        <v>199</v>
      </c>
      <c r="AU791" s="201" t="s">
        <v>140</v>
      </c>
      <c r="AV791" s="12" t="s">
        <v>88</v>
      </c>
      <c r="AW791" s="12" t="s">
        <v>37</v>
      </c>
      <c r="AX791" s="12" t="s">
        <v>80</v>
      </c>
      <c r="AY791" s="201" t="s">
        <v>176</v>
      </c>
    </row>
    <row r="792" spans="2:51" s="10" customFormat="1" ht="22.5" customHeight="1">
      <c r="B792" s="178"/>
      <c r="C792" s="179"/>
      <c r="D792" s="179"/>
      <c r="E792" s="180" t="s">
        <v>22</v>
      </c>
      <c r="F792" s="303" t="s">
        <v>1090</v>
      </c>
      <c r="G792" s="304"/>
      <c r="H792" s="304"/>
      <c r="I792" s="304"/>
      <c r="J792" s="179"/>
      <c r="K792" s="181">
        <v>42.738</v>
      </c>
      <c r="L792" s="179"/>
      <c r="M792" s="179"/>
      <c r="N792" s="179"/>
      <c r="O792" s="179"/>
      <c r="P792" s="179"/>
      <c r="Q792" s="179"/>
      <c r="R792" s="182"/>
      <c r="T792" s="183"/>
      <c r="U792" s="179"/>
      <c r="V792" s="179"/>
      <c r="W792" s="179"/>
      <c r="X792" s="179"/>
      <c r="Y792" s="179"/>
      <c r="Z792" s="179"/>
      <c r="AA792" s="184"/>
      <c r="AT792" s="185" t="s">
        <v>199</v>
      </c>
      <c r="AU792" s="185" t="s">
        <v>140</v>
      </c>
      <c r="AV792" s="10" t="s">
        <v>140</v>
      </c>
      <c r="AW792" s="10" t="s">
        <v>37</v>
      </c>
      <c r="AX792" s="10" t="s">
        <v>80</v>
      </c>
      <c r="AY792" s="185" t="s">
        <v>176</v>
      </c>
    </row>
    <row r="793" spans="2:51" s="10" customFormat="1" ht="22.5" customHeight="1">
      <c r="B793" s="178"/>
      <c r="C793" s="179"/>
      <c r="D793" s="179"/>
      <c r="E793" s="180" t="s">
        <v>22</v>
      </c>
      <c r="F793" s="303" t="s">
        <v>1091</v>
      </c>
      <c r="G793" s="304"/>
      <c r="H793" s="304"/>
      <c r="I793" s="304"/>
      <c r="J793" s="179"/>
      <c r="K793" s="181">
        <v>33.285</v>
      </c>
      <c r="L793" s="179"/>
      <c r="M793" s="179"/>
      <c r="N793" s="179"/>
      <c r="O793" s="179"/>
      <c r="P793" s="179"/>
      <c r="Q793" s="179"/>
      <c r="R793" s="182"/>
      <c r="T793" s="183"/>
      <c r="U793" s="179"/>
      <c r="V793" s="179"/>
      <c r="W793" s="179"/>
      <c r="X793" s="179"/>
      <c r="Y793" s="179"/>
      <c r="Z793" s="179"/>
      <c r="AA793" s="184"/>
      <c r="AT793" s="185" t="s">
        <v>199</v>
      </c>
      <c r="AU793" s="185" t="s">
        <v>140</v>
      </c>
      <c r="AV793" s="10" t="s">
        <v>140</v>
      </c>
      <c r="AW793" s="10" t="s">
        <v>37</v>
      </c>
      <c r="AX793" s="10" t="s">
        <v>80</v>
      </c>
      <c r="AY793" s="185" t="s">
        <v>176</v>
      </c>
    </row>
    <row r="794" spans="2:51" s="10" customFormat="1" ht="22.5" customHeight="1">
      <c r="B794" s="178"/>
      <c r="C794" s="179"/>
      <c r="D794" s="179"/>
      <c r="E794" s="180" t="s">
        <v>22</v>
      </c>
      <c r="F794" s="303" t="s">
        <v>1092</v>
      </c>
      <c r="G794" s="304"/>
      <c r="H794" s="304"/>
      <c r="I794" s="304"/>
      <c r="J794" s="179"/>
      <c r="K794" s="181">
        <v>38.337</v>
      </c>
      <c r="L794" s="179"/>
      <c r="M794" s="179"/>
      <c r="N794" s="179"/>
      <c r="O794" s="179"/>
      <c r="P794" s="179"/>
      <c r="Q794" s="179"/>
      <c r="R794" s="182"/>
      <c r="T794" s="183"/>
      <c r="U794" s="179"/>
      <c r="V794" s="179"/>
      <c r="W794" s="179"/>
      <c r="X794" s="179"/>
      <c r="Y794" s="179"/>
      <c r="Z794" s="179"/>
      <c r="AA794" s="184"/>
      <c r="AT794" s="185" t="s">
        <v>199</v>
      </c>
      <c r="AU794" s="185" t="s">
        <v>140</v>
      </c>
      <c r="AV794" s="10" t="s">
        <v>140</v>
      </c>
      <c r="AW794" s="10" t="s">
        <v>37</v>
      </c>
      <c r="AX794" s="10" t="s">
        <v>80</v>
      </c>
      <c r="AY794" s="185" t="s">
        <v>176</v>
      </c>
    </row>
    <row r="795" spans="2:51" s="10" customFormat="1" ht="22.5" customHeight="1">
      <c r="B795" s="178"/>
      <c r="C795" s="179"/>
      <c r="D795" s="179"/>
      <c r="E795" s="180" t="s">
        <v>22</v>
      </c>
      <c r="F795" s="303" t="s">
        <v>1093</v>
      </c>
      <c r="G795" s="304"/>
      <c r="H795" s="304"/>
      <c r="I795" s="304"/>
      <c r="J795" s="179"/>
      <c r="K795" s="181">
        <v>77.014</v>
      </c>
      <c r="L795" s="179"/>
      <c r="M795" s="179"/>
      <c r="N795" s="179"/>
      <c r="O795" s="179"/>
      <c r="P795" s="179"/>
      <c r="Q795" s="179"/>
      <c r="R795" s="182"/>
      <c r="T795" s="183"/>
      <c r="U795" s="179"/>
      <c r="V795" s="179"/>
      <c r="W795" s="179"/>
      <c r="X795" s="179"/>
      <c r="Y795" s="179"/>
      <c r="Z795" s="179"/>
      <c r="AA795" s="184"/>
      <c r="AT795" s="185" t="s">
        <v>199</v>
      </c>
      <c r="AU795" s="185" t="s">
        <v>140</v>
      </c>
      <c r="AV795" s="10" t="s">
        <v>140</v>
      </c>
      <c r="AW795" s="10" t="s">
        <v>37</v>
      </c>
      <c r="AX795" s="10" t="s">
        <v>80</v>
      </c>
      <c r="AY795" s="185" t="s">
        <v>176</v>
      </c>
    </row>
    <row r="796" spans="2:51" s="10" customFormat="1" ht="22.5" customHeight="1">
      <c r="B796" s="178"/>
      <c r="C796" s="179"/>
      <c r="D796" s="179"/>
      <c r="E796" s="180" t="s">
        <v>22</v>
      </c>
      <c r="F796" s="303" t="s">
        <v>1094</v>
      </c>
      <c r="G796" s="304"/>
      <c r="H796" s="304"/>
      <c r="I796" s="304"/>
      <c r="J796" s="179"/>
      <c r="K796" s="181">
        <v>16.413</v>
      </c>
      <c r="L796" s="179"/>
      <c r="M796" s="179"/>
      <c r="N796" s="179"/>
      <c r="O796" s="179"/>
      <c r="P796" s="179"/>
      <c r="Q796" s="179"/>
      <c r="R796" s="182"/>
      <c r="T796" s="183"/>
      <c r="U796" s="179"/>
      <c r="V796" s="179"/>
      <c r="W796" s="179"/>
      <c r="X796" s="179"/>
      <c r="Y796" s="179"/>
      <c r="Z796" s="179"/>
      <c r="AA796" s="184"/>
      <c r="AT796" s="185" t="s">
        <v>199</v>
      </c>
      <c r="AU796" s="185" t="s">
        <v>140</v>
      </c>
      <c r="AV796" s="10" t="s">
        <v>140</v>
      </c>
      <c r="AW796" s="10" t="s">
        <v>37</v>
      </c>
      <c r="AX796" s="10" t="s">
        <v>80</v>
      </c>
      <c r="AY796" s="185" t="s">
        <v>176</v>
      </c>
    </row>
    <row r="797" spans="2:51" s="10" customFormat="1" ht="31.5" customHeight="1">
      <c r="B797" s="178"/>
      <c r="C797" s="179"/>
      <c r="D797" s="179"/>
      <c r="E797" s="180" t="s">
        <v>22</v>
      </c>
      <c r="F797" s="303" t="s">
        <v>1095</v>
      </c>
      <c r="G797" s="304"/>
      <c r="H797" s="304"/>
      <c r="I797" s="304"/>
      <c r="J797" s="179"/>
      <c r="K797" s="181">
        <v>59.235</v>
      </c>
      <c r="L797" s="179"/>
      <c r="M797" s="179"/>
      <c r="N797" s="179"/>
      <c r="O797" s="179"/>
      <c r="P797" s="179"/>
      <c r="Q797" s="179"/>
      <c r="R797" s="182"/>
      <c r="T797" s="183"/>
      <c r="U797" s="179"/>
      <c r="V797" s="179"/>
      <c r="W797" s="179"/>
      <c r="X797" s="179"/>
      <c r="Y797" s="179"/>
      <c r="Z797" s="179"/>
      <c r="AA797" s="184"/>
      <c r="AT797" s="185" t="s">
        <v>199</v>
      </c>
      <c r="AU797" s="185" t="s">
        <v>140</v>
      </c>
      <c r="AV797" s="10" t="s">
        <v>140</v>
      </c>
      <c r="AW797" s="10" t="s">
        <v>37</v>
      </c>
      <c r="AX797" s="10" t="s">
        <v>80</v>
      </c>
      <c r="AY797" s="185" t="s">
        <v>176</v>
      </c>
    </row>
    <row r="798" spans="2:51" s="10" customFormat="1" ht="22.5" customHeight="1">
      <c r="B798" s="178"/>
      <c r="C798" s="179"/>
      <c r="D798" s="179"/>
      <c r="E798" s="180" t="s">
        <v>22</v>
      </c>
      <c r="F798" s="303" t="s">
        <v>1096</v>
      </c>
      <c r="G798" s="304"/>
      <c r="H798" s="304"/>
      <c r="I798" s="304"/>
      <c r="J798" s="179"/>
      <c r="K798" s="181">
        <v>55.17</v>
      </c>
      <c r="L798" s="179"/>
      <c r="M798" s="179"/>
      <c r="N798" s="179"/>
      <c r="O798" s="179"/>
      <c r="P798" s="179"/>
      <c r="Q798" s="179"/>
      <c r="R798" s="182"/>
      <c r="T798" s="183"/>
      <c r="U798" s="179"/>
      <c r="V798" s="179"/>
      <c r="W798" s="179"/>
      <c r="X798" s="179"/>
      <c r="Y798" s="179"/>
      <c r="Z798" s="179"/>
      <c r="AA798" s="184"/>
      <c r="AT798" s="185" t="s">
        <v>199</v>
      </c>
      <c r="AU798" s="185" t="s">
        <v>140</v>
      </c>
      <c r="AV798" s="10" t="s">
        <v>140</v>
      </c>
      <c r="AW798" s="10" t="s">
        <v>37</v>
      </c>
      <c r="AX798" s="10" t="s">
        <v>80</v>
      </c>
      <c r="AY798" s="185" t="s">
        <v>176</v>
      </c>
    </row>
    <row r="799" spans="2:51" s="10" customFormat="1" ht="22.5" customHeight="1">
      <c r="B799" s="178"/>
      <c r="C799" s="179"/>
      <c r="D799" s="179"/>
      <c r="E799" s="180" t="s">
        <v>22</v>
      </c>
      <c r="F799" s="303" t="s">
        <v>1097</v>
      </c>
      <c r="G799" s="304"/>
      <c r="H799" s="304"/>
      <c r="I799" s="304"/>
      <c r="J799" s="179"/>
      <c r="K799" s="181">
        <v>54.809</v>
      </c>
      <c r="L799" s="179"/>
      <c r="M799" s="179"/>
      <c r="N799" s="179"/>
      <c r="O799" s="179"/>
      <c r="P799" s="179"/>
      <c r="Q799" s="179"/>
      <c r="R799" s="182"/>
      <c r="T799" s="183"/>
      <c r="U799" s="179"/>
      <c r="V799" s="179"/>
      <c r="W799" s="179"/>
      <c r="X799" s="179"/>
      <c r="Y799" s="179"/>
      <c r="Z799" s="179"/>
      <c r="AA799" s="184"/>
      <c r="AT799" s="185" t="s">
        <v>199</v>
      </c>
      <c r="AU799" s="185" t="s">
        <v>140</v>
      </c>
      <c r="AV799" s="10" t="s">
        <v>140</v>
      </c>
      <c r="AW799" s="10" t="s">
        <v>37</v>
      </c>
      <c r="AX799" s="10" t="s">
        <v>80</v>
      </c>
      <c r="AY799" s="185" t="s">
        <v>176</v>
      </c>
    </row>
    <row r="800" spans="2:51" s="10" customFormat="1" ht="22.5" customHeight="1">
      <c r="B800" s="178"/>
      <c r="C800" s="179"/>
      <c r="D800" s="179"/>
      <c r="E800" s="180" t="s">
        <v>22</v>
      </c>
      <c r="F800" s="303" t="s">
        <v>1098</v>
      </c>
      <c r="G800" s="304"/>
      <c r="H800" s="304"/>
      <c r="I800" s="304"/>
      <c r="J800" s="179"/>
      <c r="K800" s="181">
        <v>52.513</v>
      </c>
      <c r="L800" s="179"/>
      <c r="M800" s="179"/>
      <c r="N800" s="179"/>
      <c r="O800" s="179"/>
      <c r="P800" s="179"/>
      <c r="Q800" s="179"/>
      <c r="R800" s="182"/>
      <c r="T800" s="183"/>
      <c r="U800" s="179"/>
      <c r="V800" s="179"/>
      <c r="W800" s="179"/>
      <c r="X800" s="179"/>
      <c r="Y800" s="179"/>
      <c r="Z800" s="179"/>
      <c r="AA800" s="184"/>
      <c r="AT800" s="185" t="s">
        <v>199</v>
      </c>
      <c r="AU800" s="185" t="s">
        <v>140</v>
      </c>
      <c r="AV800" s="10" t="s">
        <v>140</v>
      </c>
      <c r="AW800" s="10" t="s">
        <v>37</v>
      </c>
      <c r="AX800" s="10" t="s">
        <v>80</v>
      </c>
      <c r="AY800" s="185" t="s">
        <v>176</v>
      </c>
    </row>
    <row r="801" spans="2:51" s="10" customFormat="1" ht="22.5" customHeight="1">
      <c r="B801" s="178"/>
      <c r="C801" s="179"/>
      <c r="D801" s="179"/>
      <c r="E801" s="180" t="s">
        <v>22</v>
      </c>
      <c r="F801" s="303" t="s">
        <v>1099</v>
      </c>
      <c r="G801" s="304"/>
      <c r="H801" s="304"/>
      <c r="I801" s="304"/>
      <c r="J801" s="179"/>
      <c r="K801" s="181">
        <v>38.059</v>
      </c>
      <c r="L801" s="179"/>
      <c r="M801" s="179"/>
      <c r="N801" s="179"/>
      <c r="O801" s="179"/>
      <c r="P801" s="179"/>
      <c r="Q801" s="179"/>
      <c r="R801" s="182"/>
      <c r="T801" s="183"/>
      <c r="U801" s="179"/>
      <c r="V801" s="179"/>
      <c r="W801" s="179"/>
      <c r="X801" s="179"/>
      <c r="Y801" s="179"/>
      <c r="Z801" s="179"/>
      <c r="AA801" s="184"/>
      <c r="AT801" s="185" t="s">
        <v>199</v>
      </c>
      <c r="AU801" s="185" t="s">
        <v>140</v>
      </c>
      <c r="AV801" s="10" t="s">
        <v>140</v>
      </c>
      <c r="AW801" s="10" t="s">
        <v>37</v>
      </c>
      <c r="AX801" s="10" t="s">
        <v>80</v>
      </c>
      <c r="AY801" s="185" t="s">
        <v>176</v>
      </c>
    </row>
    <row r="802" spans="2:51" s="10" customFormat="1" ht="22.5" customHeight="1">
      <c r="B802" s="178"/>
      <c r="C802" s="179"/>
      <c r="D802" s="179"/>
      <c r="E802" s="180" t="s">
        <v>22</v>
      </c>
      <c r="F802" s="303" t="s">
        <v>1100</v>
      </c>
      <c r="G802" s="304"/>
      <c r="H802" s="304"/>
      <c r="I802" s="304"/>
      <c r="J802" s="179"/>
      <c r="K802" s="181">
        <v>15.137</v>
      </c>
      <c r="L802" s="179"/>
      <c r="M802" s="179"/>
      <c r="N802" s="179"/>
      <c r="O802" s="179"/>
      <c r="P802" s="179"/>
      <c r="Q802" s="179"/>
      <c r="R802" s="182"/>
      <c r="T802" s="183"/>
      <c r="U802" s="179"/>
      <c r="V802" s="179"/>
      <c r="W802" s="179"/>
      <c r="X802" s="179"/>
      <c r="Y802" s="179"/>
      <c r="Z802" s="179"/>
      <c r="AA802" s="184"/>
      <c r="AT802" s="185" t="s">
        <v>199</v>
      </c>
      <c r="AU802" s="185" t="s">
        <v>140</v>
      </c>
      <c r="AV802" s="10" t="s">
        <v>140</v>
      </c>
      <c r="AW802" s="10" t="s">
        <v>37</v>
      </c>
      <c r="AX802" s="10" t="s">
        <v>80</v>
      </c>
      <c r="AY802" s="185" t="s">
        <v>176</v>
      </c>
    </row>
    <row r="803" spans="2:51" s="10" customFormat="1" ht="22.5" customHeight="1">
      <c r="B803" s="178"/>
      <c r="C803" s="179"/>
      <c r="D803" s="179"/>
      <c r="E803" s="180" t="s">
        <v>22</v>
      </c>
      <c r="F803" s="303" t="s">
        <v>1101</v>
      </c>
      <c r="G803" s="304"/>
      <c r="H803" s="304"/>
      <c r="I803" s="304"/>
      <c r="J803" s="179"/>
      <c r="K803" s="181">
        <v>18.111</v>
      </c>
      <c r="L803" s="179"/>
      <c r="M803" s="179"/>
      <c r="N803" s="179"/>
      <c r="O803" s="179"/>
      <c r="P803" s="179"/>
      <c r="Q803" s="179"/>
      <c r="R803" s="182"/>
      <c r="T803" s="183"/>
      <c r="U803" s="179"/>
      <c r="V803" s="179"/>
      <c r="W803" s="179"/>
      <c r="X803" s="179"/>
      <c r="Y803" s="179"/>
      <c r="Z803" s="179"/>
      <c r="AA803" s="184"/>
      <c r="AT803" s="185" t="s">
        <v>199</v>
      </c>
      <c r="AU803" s="185" t="s">
        <v>140</v>
      </c>
      <c r="AV803" s="10" t="s">
        <v>140</v>
      </c>
      <c r="AW803" s="10" t="s">
        <v>37</v>
      </c>
      <c r="AX803" s="10" t="s">
        <v>80</v>
      </c>
      <c r="AY803" s="185" t="s">
        <v>176</v>
      </c>
    </row>
    <row r="804" spans="2:51" s="10" customFormat="1" ht="22.5" customHeight="1">
      <c r="B804" s="178"/>
      <c r="C804" s="179"/>
      <c r="D804" s="179"/>
      <c r="E804" s="180" t="s">
        <v>22</v>
      </c>
      <c r="F804" s="303" t="s">
        <v>1102</v>
      </c>
      <c r="G804" s="304"/>
      <c r="H804" s="304"/>
      <c r="I804" s="304"/>
      <c r="J804" s="179"/>
      <c r="K804" s="181">
        <v>47.686</v>
      </c>
      <c r="L804" s="179"/>
      <c r="M804" s="179"/>
      <c r="N804" s="179"/>
      <c r="O804" s="179"/>
      <c r="P804" s="179"/>
      <c r="Q804" s="179"/>
      <c r="R804" s="182"/>
      <c r="T804" s="183"/>
      <c r="U804" s="179"/>
      <c r="V804" s="179"/>
      <c r="W804" s="179"/>
      <c r="X804" s="179"/>
      <c r="Y804" s="179"/>
      <c r="Z804" s="179"/>
      <c r="AA804" s="184"/>
      <c r="AT804" s="185" t="s">
        <v>199</v>
      </c>
      <c r="AU804" s="185" t="s">
        <v>140</v>
      </c>
      <c r="AV804" s="10" t="s">
        <v>140</v>
      </c>
      <c r="AW804" s="10" t="s">
        <v>37</v>
      </c>
      <c r="AX804" s="10" t="s">
        <v>80</v>
      </c>
      <c r="AY804" s="185" t="s">
        <v>176</v>
      </c>
    </row>
    <row r="805" spans="2:51" s="10" customFormat="1" ht="22.5" customHeight="1">
      <c r="B805" s="178"/>
      <c r="C805" s="179"/>
      <c r="D805" s="179"/>
      <c r="E805" s="180" t="s">
        <v>22</v>
      </c>
      <c r="F805" s="303" t="s">
        <v>1103</v>
      </c>
      <c r="G805" s="304"/>
      <c r="H805" s="304"/>
      <c r="I805" s="304"/>
      <c r="J805" s="179"/>
      <c r="K805" s="181">
        <v>95.705</v>
      </c>
      <c r="L805" s="179"/>
      <c r="M805" s="179"/>
      <c r="N805" s="179"/>
      <c r="O805" s="179"/>
      <c r="P805" s="179"/>
      <c r="Q805" s="179"/>
      <c r="R805" s="182"/>
      <c r="T805" s="183"/>
      <c r="U805" s="179"/>
      <c r="V805" s="179"/>
      <c r="W805" s="179"/>
      <c r="X805" s="179"/>
      <c r="Y805" s="179"/>
      <c r="Z805" s="179"/>
      <c r="AA805" s="184"/>
      <c r="AT805" s="185" t="s">
        <v>199</v>
      </c>
      <c r="AU805" s="185" t="s">
        <v>140</v>
      </c>
      <c r="AV805" s="10" t="s">
        <v>140</v>
      </c>
      <c r="AW805" s="10" t="s">
        <v>37</v>
      </c>
      <c r="AX805" s="10" t="s">
        <v>80</v>
      </c>
      <c r="AY805" s="185" t="s">
        <v>176</v>
      </c>
    </row>
    <row r="806" spans="2:51" s="12" customFormat="1" ht="22.5" customHeight="1">
      <c r="B806" s="194"/>
      <c r="C806" s="195"/>
      <c r="D806" s="195"/>
      <c r="E806" s="196" t="s">
        <v>22</v>
      </c>
      <c r="F806" s="305" t="s">
        <v>1104</v>
      </c>
      <c r="G806" s="306"/>
      <c r="H806" s="306"/>
      <c r="I806" s="306"/>
      <c r="J806" s="195"/>
      <c r="K806" s="197" t="s">
        <v>22</v>
      </c>
      <c r="L806" s="195"/>
      <c r="M806" s="195"/>
      <c r="N806" s="195"/>
      <c r="O806" s="195"/>
      <c r="P806" s="195"/>
      <c r="Q806" s="195"/>
      <c r="R806" s="198"/>
      <c r="T806" s="199"/>
      <c r="U806" s="195"/>
      <c r="V806" s="195"/>
      <c r="W806" s="195"/>
      <c r="X806" s="195"/>
      <c r="Y806" s="195"/>
      <c r="Z806" s="195"/>
      <c r="AA806" s="200"/>
      <c r="AT806" s="201" t="s">
        <v>199</v>
      </c>
      <c r="AU806" s="201" t="s">
        <v>140</v>
      </c>
      <c r="AV806" s="12" t="s">
        <v>88</v>
      </c>
      <c r="AW806" s="12" t="s">
        <v>37</v>
      </c>
      <c r="AX806" s="12" t="s">
        <v>80</v>
      </c>
      <c r="AY806" s="201" t="s">
        <v>176</v>
      </c>
    </row>
    <row r="807" spans="2:51" s="10" customFormat="1" ht="22.5" customHeight="1">
      <c r="B807" s="178"/>
      <c r="C807" s="179"/>
      <c r="D807" s="179"/>
      <c r="E807" s="180" t="s">
        <v>22</v>
      </c>
      <c r="F807" s="303" t="s">
        <v>1105</v>
      </c>
      <c r="G807" s="304"/>
      <c r="H807" s="304"/>
      <c r="I807" s="304"/>
      <c r="J807" s="179"/>
      <c r="K807" s="181">
        <v>122.232</v>
      </c>
      <c r="L807" s="179"/>
      <c r="M807" s="179"/>
      <c r="N807" s="179"/>
      <c r="O807" s="179"/>
      <c r="P807" s="179"/>
      <c r="Q807" s="179"/>
      <c r="R807" s="182"/>
      <c r="T807" s="183"/>
      <c r="U807" s="179"/>
      <c r="V807" s="179"/>
      <c r="W807" s="179"/>
      <c r="X807" s="179"/>
      <c r="Y807" s="179"/>
      <c r="Z807" s="179"/>
      <c r="AA807" s="184"/>
      <c r="AT807" s="185" t="s">
        <v>199</v>
      </c>
      <c r="AU807" s="185" t="s">
        <v>140</v>
      </c>
      <c r="AV807" s="10" t="s">
        <v>140</v>
      </c>
      <c r="AW807" s="10" t="s">
        <v>37</v>
      </c>
      <c r="AX807" s="10" t="s">
        <v>80</v>
      </c>
      <c r="AY807" s="185" t="s">
        <v>176</v>
      </c>
    </row>
    <row r="808" spans="2:51" s="12" customFormat="1" ht="22.5" customHeight="1">
      <c r="B808" s="194"/>
      <c r="C808" s="195"/>
      <c r="D808" s="195"/>
      <c r="E808" s="196" t="s">
        <v>22</v>
      </c>
      <c r="F808" s="305" t="s">
        <v>1106</v>
      </c>
      <c r="G808" s="306"/>
      <c r="H808" s="306"/>
      <c r="I808" s="306"/>
      <c r="J808" s="195"/>
      <c r="K808" s="197" t="s">
        <v>22</v>
      </c>
      <c r="L808" s="195"/>
      <c r="M808" s="195"/>
      <c r="N808" s="195"/>
      <c r="O808" s="195"/>
      <c r="P808" s="195"/>
      <c r="Q808" s="195"/>
      <c r="R808" s="198"/>
      <c r="T808" s="199"/>
      <c r="U808" s="195"/>
      <c r="V808" s="195"/>
      <c r="W808" s="195"/>
      <c r="X808" s="195"/>
      <c r="Y808" s="195"/>
      <c r="Z808" s="195"/>
      <c r="AA808" s="200"/>
      <c r="AT808" s="201" t="s">
        <v>199</v>
      </c>
      <c r="AU808" s="201" t="s">
        <v>140</v>
      </c>
      <c r="AV808" s="12" t="s">
        <v>88</v>
      </c>
      <c r="AW808" s="12" t="s">
        <v>37</v>
      </c>
      <c r="AX808" s="12" t="s">
        <v>80</v>
      </c>
      <c r="AY808" s="201" t="s">
        <v>176</v>
      </c>
    </row>
    <row r="809" spans="2:51" s="10" customFormat="1" ht="22.5" customHeight="1">
      <c r="B809" s="178"/>
      <c r="C809" s="179"/>
      <c r="D809" s="179"/>
      <c r="E809" s="180" t="s">
        <v>22</v>
      </c>
      <c r="F809" s="303" t="s">
        <v>1107</v>
      </c>
      <c r="G809" s="304"/>
      <c r="H809" s="304"/>
      <c r="I809" s="304"/>
      <c r="J809" s="179"/>
      <c r="K809" s="181">
        <v>87.72</v>
      </c>
      <c r="L809" s="179"/>
      <c r="M809" s="179"/>
      <c r="N809" s="179"/>
      <c r="O809" s="179"/>
      <c r="P809" s="179"/>
      <c r="Q809" s="179"/>
      <c r="R809" s="182"/>
      <c r="T809" s="183"/>
      <c r="U809" s="179"/>
      <c r="V809" s="179"/>
      <c r="W809" s="179"/>
      <c r="X809" s="179"/>
      <c r="Y809" s="179"/>
      <c r="Z809" s="179"/>
      <c r="AA809" s="184"/>
      <c r="AT809" s="185" t="s">
        <v>199</v>
      </c>
      <c r="AU809" s="185" t="s">
        <v>140</v>
      </c>
      <c r="AV809" s="10" t="s">
        <v>140</v>
      </c>
      <c r="AW809" s="10" t="s">
        <v>37</v>
      </c>
      <c r="AX809" s="10" t="s">
        <v>80</v>
      </c>
      <c r="AY809" s="185" t="s">
        <v>176</v>
      </c>
    </row>
    <row r="810" spans="2:51" s="11" customFormat="1" ht="22.5" customHeight="1">
      <c r="B810" s="186"/>
      <c r="C810" s="187"/>
      <c r="D810" s="187"/>
      <c r="E810" s="188" t="s">
        <v>22</v>
      </c>
      <c r="F810" s="271" t="s">
        <v>200</v>
      </c>
      <c r="G810" s="272"/>
      <c r="H810" s="272"/>
      <c r="I810" s="272"/>
      <c r="J810" s="187"/>
      <c r="K810" s="189">
        <v>1200.844</v>
      </c>
      <c r="L810" s="187"/>
      <c r="M810" s="187"/>
      <c r="N810" s="187"/>
      <c r="O810" s="187"/>
      <c r="P810" s="187"/>
      <c r="Q810" s="187"/>
      <c r="R810" s="190"/>
      <c r="T810" s="191"/>
      <c r="U810" s="187"/>
      <c r="V810" s="187"/>
      <c r="W810" s="187"/>
      <c r="X810" s="187"/>
      <c r="Y810" s="187"/>
      <c r="Z810" s="187"/>
      <c r="AA810" s="192"/>
      <c r="AT810" s="193" t="s">
        <v>199</v>
      </c>
      <c r="AU810" s="193" t="s">
        <v>140</v>
      </c>
      <c r="AV810" s="11" t="s">
        <v>181</v>
      </c>
      <c r="AW810" s="11" t="s">
        <v>37</v>
      </c>
      <c r="AX810" s="11" t="s">
        <v>88</v>
      </c>
      <c r="AY810" s="193" t="s">
        <v>176</v>
      </c>
    </row>
    <row r="811" spans="2:65" s="1" customFormat="1" ht="31.5" customHeight="1">
      <c r="B811" s="38"/>
      <c r="C811" s="171" t="s">
        <v>1108</v>
      </c>
      <c r="D811" s="171" t="s">
        <v>177</v>
      </c>
      <c r="E811" s="172" t="s">
        <v>1109</v>
      </c>
      <c r="F811" s="265" t="s">
        <v>1110</v>
      </c>
      <c r="G811" s="265"/>
      <c r="H811" s="265"/>
      <c r="I811" s="265"/>
      <c r="J811" s="173" t="s">
        <v>269</v>
      </c>
      <c r="K811" s="174">
        <v>680.014</v>
      </c>
      <c r="L811" s="266">
        <v>0</v>
      </c>
      <c r="M811" s="267"/>
      <c r="N811" s="268">
        <f>ROUND(L811*K811,2)</f>
        <v>0</v>
      </c>
      <c r="O811" s="268"/>
      <c r="P811" s="268"/>
      <c r="Q811" s="268"/>
      <c r="R811" s="40"/>
      <c r="T811" s="175" t="s">
        <v>22</v>
      </c>
      <c r="U811" s="47" t="s">
        <v>45</v>
      </c>
      <c r="V811" s="39"/>
      <c r="W811" s="176">
        <f>V811*K811</f>
        <v>0</v>
      </c>
      <c r="X811" s="176">
        <v>0</v>
      </c>
      <c r="Y811" s="176">
        <f>X811*K811</f>
        <v>0</v>
      </c>
      <c r="Z811" s="176">
        <v>0.016</v>
      </c>
      <c r="AA811" s="177">
        <f>Z811*K811</f>
        <v>10.880224</v>
      </c>
      <c r="AR811" s="21" t="s">
        <v>181</v>
      </c>
      <c r="AT811" s="21" t="s">
        <v>177</v>
      </c>
      <c r="AU811" s="21" t="s">
        <v>140</v>
      </c>
      <c r="AY811" s="21" t="s">
        <v>176</v>
      </c>
      <c r="BE811" s="113">
        <f>IF(U811="základní",N811,0)</f>
        <v>0</v>
      </c>
      <c r="BF811" s="113">
        <f>IF(U811="snížená",N811,0)</f>
        <v>0</v>
      </c>
      <c r="BG811" s="113">
        <f>IF(U811="zákl. přenesená",N811,0)</f>
        <v>0</v>
      </c>
      <c r="BH811" s="113">
        <f>IF(U811="sníž. přenesená",N811,0)</f>
        <v>0</v>
      </c>
      <c r="BI811" s="113">
        <f>IF(U811="nulová",N811,0)</f>
        <v>0</v>
      </c>
      <c r="BJ811" s="21" t="s">
        <v>88</v>
      </c>
      <c r="BK811" s="113">
        <f>ROUND(L811*K811,2)</f>
        <v>0</v>
      </c>
      <c r="BL811" s="21" t="s">
        <v>181</v>
      </c>
      <c r="BM811" s="21" t="s">
        <v>1111</v>
      </c>
    </row>
    <row r="812" spans="2:51" s="10" customFormat="1" ht="22.5" customHeight="1">
      <c r="B812" s="178"/>
      <c r="C812" s="179"/>
      <c r="D812" s="179"/>
      <c r="E812" s="180" t="s">
        <v>22</v>
      </c>
      <c r="F812" s="269" t="s">
        <v>1112</v>
      </c>
      <c r="G812" s="270"/>
      <c r="H812" s="270"/>
      <c r="I812" s="270"/>
      <c r="J812" s="179"/>
      <c r="K812" s="181">
        <v>680.014</v>
      </c>
      <c r="L812" s="179"/>
      <c r="M812" s="179"/>
      <c r="N812" s="179"/>
      <c r="O812" s="179"/>
      <c r="P812" s="179"/>
      <c r="Q812" s="179"/>
      <c r="R812" s="182"/>
      <c r="T812" s="183"/>
      <c r="U812" s="179"/>
      <c r="V812" s="179"/>
      <c r="W812" s="179"/>
      <c r="X812" s="179"/>
      <c r="Y812" s="179"/>
      <c r="Z812" s="179"/>
      <c r="AA812" s="184"/>
      <c r="AT812" s="185" t="s">
        <v>199</v>
      </c>
      <c r="AU812" s="185" t="s">
        <v>140</v>
      </c>
      <c r="AV812" s="10" t="s">
        <v>140</v>
      </c>
      <c r="AW812" s="10" t="s">
        <v>37</v>
      </c>
      <c r="AX812" s="10" t="s">
        <v>80</v>
      </c>
      <c r="AY812" s="185" t="s">
        <v>176</v>
      </c>
    </row>
    <row r="813" spans="2:51" s="11" customFormat="1" ht="22.5" customHeight="1">
      <c r="B813" s="186"/>
      <c r="C813" s="187"/>
      <c r="D813" s="187"/>
      <c r="E813" s="188" t="s">
        <v>22</v>
      </c>
      <c r="F813" s="271" t="s">
        <v>200</v>
      </c>
      <c r="G813" s="272"/>
      <c r="H813" s="272"/>
      <c r="I813" s="272"/>
      <c r="J813" s="187"/>
      <c r="K813" s="189">
        <v>680.014</v>
      </c>
      <c r="L813" s="187"/>
      <c r="M813" s="187"/>
      <c r="N813" s="187"/>
      <c r="O813" s="187"/>
      <c r="P813" s="187"/>
      <c r="Q813" s="187"/>
      <c r="R813" s="190"/>
      <c r="T813" s="191"/>
      <c r="U813" s="187"/>
      <c r="V813" s="187"/>
      <c r="W813" s="187"/>
      <c r="X813" s="187"/>
      <c r="Y813" s="187"/>
      <c r="Z813" s="187"/>
      <c r="AA813" s="192"/>
      <c r="AT813" s="193" t="s">
        <v>199</v>
      </c>
      <c r="AU813" s="193" t="s">
        <v>140</v>
      </c>
      <c r="AV813" s="11" t="s">
        <v>181</v>
      </c>
      <c r="AW813" s="11" t="s">
        <v>37</v>
      </c>
      <c r="AX813" s="11" t="s">
        <v>88</v>
      </c>
      <c r="AY813" s="193" t="s">
        <v>176</v>
      </c>
    </row>
    <row r="814" spans="2:65" s="1" customFormat="1" ht="31.5" customHeight="1">
      <c r="B814" s="38"/>
      <c r="C814" s="171" t="s">
        <v>1113</v>
      </c>
      <c r="D814" s="171" t="s">
        <v>177</v>
      </c>
      <c r="E814" s="172" t="s">
        <v>1114</v>
      </c>
      <c r="F814" s="265" t="s">
        <v>1115</v>
      </c>
      <c r="G814" s="265"/>
      <c r="H814" s="265"/>
      <c r="I814" s="265"/>
      <c r="J814" s="173" t="s">
        <v>269</v>
      </c>
      <c r="K814" s="174">
        <v>88.586</v>
      </c>
      <c r="L814" s="266">
        <v>0</v>
      </c>
      <c r="M814" s="267"/>
      <c r="N814" s="268">
        <f>ROUND(L814*K814,2)</f>
        <v>0</v>
      </c>
      <c r="O814" s="268"/>
      <c r="P814" s="268"/>
      <c r="Q814" s="268"/>
      <c r="R814" s="40"/>
      <c r="T814" s="175" t="s">
        <v>22</v>
      </c>
      <c r="U814" s="47" t="s">
        <v>45</v>
      </c>
      <c r="V814" s="39"/>
      <c r="W814" s="176">
        <f>V814*K814</f>
        <v>0</v>
      </c>
      <c r="X814" s="176">
        <v>0</v>
      </c>
      <c r="Y814" s="176">
        <f>X814*K814</f>
        <v>0</v>
      </c>
      <c r="Z814" s="176">
        <v>0.059</v>
      </c>
      <c r="AA814" s="177">
        <f>Z814*K814</f>
        <v>5.226573999999999</v>
      </c>
      <c r="AR814" s="21" t="s">
        <v>181</v>
      </c>
      <c r="AT814" s="21" t="s">
        <v>177</v>
      </c>
      <c r="AU814" s="21" t="s">
        <v>140</v>
      </c>
      <c r="AY814" s="21" t="s">
        <v>176</v>
      </c>
      <c r="BE814" s="113">
        <f>IF(U814="základní",N814,0)</f>
        <v>0</v>
      </c>
      <c r="BF814" s="113">
        <f>IF(U814="snížená",N814,0)</f>
        <v>0</v>
      </c>
      <c r="BG814" s="113">
        <f>IF(U814="zákl. přenesená",N814,0)</f>
        <v>0</v>
      </c>
      <c r="BH814" s="113">
        <f>IF(U814="sníž. přenesená",N814,0)</f>
        <v>0</v>
      </c>
      <c r="BI814" s="113">
        <f>IF(U814="nulová",N814,0)</f>
        <v>0</v>
      </c>
      <c r="BJ814" s="21" t="s">
        <v>88</v>
      </c>
      <c r="BK814" s="113">
        <f>ROUND(L814*K814,2)</f>
        <v>0</v>
      </c>
      <c r="BL814" s="21" t="s">
        <v>181</v>
      </c>
      <c r="BM814" s="21" t="s">
        <v>1116</v>
      </c>
    </row>
    <row r="815" spans="2:51" s="12" customFormat="1" ht="22.5" customHeight="1">
      <c r="B815" s="194"/>
      <c r="C815" s="195"/>
      <c r="D815" s="195"/>
      <c r="E815" s="196" t="s">
        <v>22</v>
      </c>
      <c r="F815" s="311" t="s">
        <v>619</v>
      </c>
      <c r="G815" s="312"/>
      <c r="H815" s="312"/>
      <c r="I815" s="312"/>
      <c r="J815" s="195"/>
      <c r="K815" s="197" t="s">
        <v>22</v>
      </c>
      <c r="L815" s="195"/>
      <c r="M815" s="195"/>
      <c r="N815" s="195"/>
      <c r="O815" s="195"/>
      <c r="P815" s="195"/>
      <c r="Q815" s="195"/>
      <c r="R815" s="198"/>
      <c r="T815" s="199"/>
      <c r="U815" s="195"/>
      <c r="V815" s="195"/>
      <c r="W815" s="195"/>
      <c r="X815" s="195"/>
      <c r="Y815" s="195"/>
      <c r="Z815" s="195"/>
      <c r="AA815" s="200"/>
      <c r="AT815" s="201" t="s">
        <v>199</v>
      </c>
      <c r="AU815" s="201" t="s">
        <v>140</v>
      </c>
      <c r="AV815" s="12" t="s">
        <v>88</v>
      </c>
      <c r="AW815" s="12" t="s">
        <v>37</v>
      </c>
      <c r="AX815" s="12" t="s">
        <v>80</v>
      </c>
      <c r="AY815" s="201" t="s">
        <v>176</v>
      </c>
    </row>
    <row r="816" spans="2:51" s="10" customFormat="1" ht="22.5" customHeight="1">
      <c r="B816" s="178"/>
      <c r="C816" s="179"/>
      <c r="D816" s="179"/>
      <c r="E816" s="180" t="s">
        <v>22</v>
      </c>
      <c r="F816" s="303" t="s">
        <v>620</v>
      </c>
      <c r="G816" s="304"/>
      <c r="H816" s="304"/>
      <c r="I816" s="304"/>
      <c r="J816" s="179"/>
      <c r="K816" s="181">
        <v>56.24</v>
      </c>
      <c r="L816" s="179"/>
      <c r="M816" s="179"/>
      <c r="N816" s="179"/>
      <c r="O816" s="179"/>
      <c r="P816" s="179"/>
      <c r="Q816" s="179"/>
      <c r="R816" s="182"/>
      <c r="T816" s="183"/>
      <c r="U816" s="179"/>
      <c r="V816" s="179"/>
      <c r="W816" s="179"/>
      <c r="X816" s="179"/>
      <c r="Y816" s="179"/>
      <c r="Z816" s="179"/>
      <c r="AA816" s="184"/>
      <c r="AT816" s="185" t="s">
        <v>199</v>
      </c>
      <c r="AU816" s="185" t="s">
        <v>140</v>
      </c>
      <c r="AV816" s="10" t="s">
        <v>140</v>
      </c>
      <c r="AW816" s="10" t="s">
        <v>37</v>
      </c>
      <c r="AX816" s="10" t="s">
        <v>80</v>
      </c>
      <c r="AY816" s="185" t="s">
        <v>176</v>
      </c>
    </row>
    <row r="817" spans="2:51" s="12" customFormat="1" ht="22.5" customHeight="1">
      <c r="B817" s="194"/>
      <c r="C817" s="195"/>
      <c r="D817" s="195"/>
      <c r="E817" s="196" t="s">
        <v>22</v>
      </c>
      <c r="F817" s="305" t="s">
        <v>286</v>
      </c>
      <c r="G817" s="306"/>
      <c r="H817" s="306"/>
      <c r="I817" s="306"/>
      <c r="J817" s="195"/>
      <c r="K817" s="197" t="s">
        <v>22</v>
      </c>
      <c r="L817" s="195"/>
      <c r="M817" s="195"/>
      <c r="N817" s="195"/>
      <c r="O817" s="195"/>
      <c r="P817" s="195"/>
      <c r="Q817" s="195"/>
      <c r="R817" s="198"/>
      <c r="T817" s="199"/>
      <c r="U817" s="195"/>
      <c r="V817" s="195"/>
      <c r="W817" s="195"/>
      <c r="X817" s="195"/>
      <c r="Y817" s="195"/>
      <c r="Z817" s="195"/>
      <c r="AA817" s="200"/>
      <c r="AT817" s="201" t="s">
        <v>199</v>
      </c>
      <c r="AU817" s="201" t="s">
        <v>140</v>
      </c>
      <c r="AV817" s="12" t="s">
        <v>88</v>
      </c>
      <c r="AW817" s="12" t="s">
        <v>37</v>
      </c>
      <c r="AX817" s="12" t="s">
        <v>80</v>
      </c>
      <c r="AY817" s="201" t="s">
        <v>176</v>
      </c>
    </row>
    <row r="818" spans="2:51" s="10" customFormat="1" ht="22.5" customHeight="1">
      <c r="B818" s="178"/>
      <c r="C818" s="179"/>
      <c r="D818" s="179"/>
      <c r="E818" s="180" t="s">
        <v>22</v>
      </c>
      <c r="F818" s="303" t="s">
        <v>621</v>
      </c>
      <c r="G818" s="304"/>
      <c r="H818" s="304"/>
      <c r="I818" s="304"/>
      <c r="J818" s="179"/>
      <c r="K818" s="181">
        <v>32.346</v>
      </c>
      <c r="L818" s="179"/>
      <c r="M818" s="179"/>
      <c r="N818" s="179"/>
      <c r="O818" s="179"/>
      <c r="P818" s="179"/>
      <c r="Q818" s="179"/>
      <c r="R818" s="182"/>
      <c r="T818" s="183"/>
      <c r="U818" s="179"/>
      <c r="V818" s="179"/>
      <c r="W818" s="179"/>
      <c r="X818" s="179"/>
      <c r="Y818" s="179"/>
      <c r="Z818" s="179"/>
      <c r="AA818" s="184"/>
      <c r="AT818" s="185" t="s">
        <v>199</v>
      </c>
      <c r="AU818" s="185" t="s">
        <v>140</v>
      </c>
      <c r="AV818" s="10" t="s">
        <v>140</v>
      </c>
      <c r="AW818" s="10" t="s">
        <v>37</v>
      </c>
      <c r="AX818" s="10" t="s">
        <v>80</v>
      </c>
      <c r="AY818" s="185" t="s">
        <v>176</v>
      </c>
    </row>
    <row r="819" spans="2:51" s="11" customFormat="1" ht="22.5" customHeight="1">
      <c r="B819" s="186"/>
      <c r="C819" s="187"/>
      <c r="D819" s="187"/>
      <c r="E819" s="188" t="s">
        <v>22</v>
      </c>
      <c r="F819" s="271" t="s">
        <v>200</v>
      </c>
      <c r="G819" s="272"/>
      <c r="H819" s="272"/>
      <c r="I819" s="272"/>
      <c r="J819" s="187"/>
      <c r="K819" s="189">
        <v>88.586</v>
      </c>
      <c r="L819" s="187"/>
      <c r="M819" s="187"/>
      <c r="N819" s="187"/>
      <c r="O819" s="187"/>
      <c r="P819" s="187"/>
      <c r="Q819" s="187"/>
      <c r="R819" s="190"/>
      <c r="T819" s="191"/>
      <c r="U819" s="187"/>
      <c r="V819" s="187"/>
      <c r="W819" s="187"/>
      <c r="X819" s="187"/>
      <c r="Y819" s="187"/>
      <c r="Z819" s="187"/>
      <c r="AA819" s="192"/>
      <c r="AT819" s="193" t="s">
        <v>199</v>
      </c>
      <c r="AU819" s="193" t="s">
        <v>140</v>
      </c>
      <c r="AV819" s="11" t="s">
        <v>181</v>
      </c>
      <c r="AW819" s="11" t="s">
        <v>37</v>
      </c>
      <c r="AX819" s="11" t="s">
        <v>88</v>
      </c>
      <c r="AY819" s="193" t="s">
        <v>176</v>
      </c>
    </row>
    <row r="820" spans="2:65" s="1" customFormat="1" ht="31.5" customHeight="1">
      <c r="B820" s="38"/>
      <c r="C820" s="171" t="s">
        <v>1117</v>
      </c>
      <c r="D820" s="171" t="s">
        <v>177</v>
      </c>
      <c r="E820" s="172" t="s">
        <v>1118</v>
      </c>
      <c r="F820" s="265" t="s">
        <v>1119</v>
      </c>
      <c r="G820" s="265"/>
      <c r="H820" s="265"/>
      <c r="I820" s="265"/>
      <c r="J820" s="173" t="s">
        <v>269</v>
      </c>
      <c r="K820" s="174">
        <v>81.79</v>
      </c>
      <c r="L820" s="266">
        <v>0</v>
      </c>
      <c r="M820" s="267"/>
      <c r="N820" s="268">
        <f>ROUND(L820*K820,2)</f>
        <v>0</v>
      </c>
      <c r="O820" s="268"/>
      <c r="P820" s="268"/>
      <c r="Q820" s="268"/>
      <c r="R820" s="40"/>
      <c r="T820" s="175" t="s">
        <v>22</v>
      </c>
      <c r="U820" s="47" t="s">
        <v>45</v>
      </c>
      <c r="V820" s="39"/>
      <c r="W820" s="176">
        <f>V820*K820</f>
        <v>0</v>
      </c>
      <c r="X820" s="176">
        <v>0</v>
      </c>
      <c r="Y820" s="176">
        <f>X820*K820</f>
        <v>0</v>
      </c>
      <c r="Z820" s="176">
        <v>0.068</v>
      </c>
      <c r="AA820" s="177">
        <f>Z820*K820</f>
        <v>5.561720000000001</v>
      </c>
      <c r="AR820" s="21" t="s">
        <v>181</v>
      </c>
      <c r="AT820" s="21" t="s">
        <v>177</v>
      </c>
      <c r="AU820" s="21" t="s">
        <v>140</v>
      </c>
      <c r="AY820" s="21" t="s">
        <v>176</v>
      </c>
      <c r="BE820" s="113">
        <f>IF(U820="základní",N820,0)</f>
        <v>0</v>
      </c>
      <c r="BF820" s="113">
        <f>IF(U820="snížená",N820,0)</f>
        <v>0</v>
      </c>
      <c r="BG820" s="113">
        <f>IF(U820="zákl. přenesená",N820,0)</f>
        <v>0</v>
      </c>
      <c r="BH820" s="113">
        <f>IF(U820="sníž. přenesená",N820,0)</f>
        <v>0</v>
      </c>
      <c r="BI820" s="113">
        <f>IF(U820="nulová",N820,0)</f>
        <v>0</v>
      </c>
      <c r="BJ820" s="21" t="s">
        <v>88</v>
      </c>
      <c r="BK820" s="113">
        <f>ROUND(L820*K820,2)</f>
        <v>0</v>
      </c>
      <c r="BL820" s="21" t="s">
        <v>181</v>
      </c>
      <c r="BM820" s="21" t="s">
        <v>1120</v>
      </c>
    </row>
    <row r="821" spans="2:51" s="12" customFormat="1" ht="22.5" customHeight="1">
      <c r="B821" s="194"/>
      <c r="C821" s="195"/>
      <c r="D821" s="195"/>
      <c r="E821" s="196" t="s">
        <v>22</v>
      </c>
      <c r="F821" s="311" t="s">
        <v>332</v>
      </c>
      <c r="G821" s="312"/>
      <c r="H821" s="312"/>
      <c r="I821" s="312"/>
      <c r="J821" s="195"/>
      <c r="K821" s="197" t="s">
        <v>22</v>
      </c>
      <c r="L821" s="195"/>
      <c r="M821" s="195"/>
      <c r="N821" s="195"/>
      <c r="O821" s="195"/>
      <c r="P821" s="195"/>
      <c r="Q821" s="195"/>
      <c r="R821" s="198"/>
      <c r="T821" s="199"/>
      <c r="U821" s="195"/>
      <c r="V821" s="195"/>
      <c r="W821" s="195"/>
      <c r="X821" s="195"/>
      <c r="Y821" s="195"/>
      <c r="Z821" s="195"/>
      <c r="AA821" s="200"/>
      <c r="AT821" s="201" t="s">
        <v>199</v>
      </c>
      <c r="AU821" s="201" t="s">
        <v>140</v>
      </c>
      <c r="AV821" s="12" t="s">
        <v>88</v>
      </c>
      <c r="AW821" s="12" t="s">
        <v>37</v>
      </c>
      <c r="AX821" s="12" t="s">
        <v>80</v>
      </c>
      <c r="AY821" s="201" t="s">
        <v>176</v>
      </c>
    </row>
    <row r="822" spans="2:51" s="10" customFormat="1" ht="22.5" customHeight="1">
      <c r="B822" s="178"/>
      <c r="C822" s="179"/>
      <c r="D822" s="179"/>
      <c r="E822" s="180" t="s">
        <v>22</v>
      </c>
      <c r="F822" s="303" t="s">
        <v>1121</v>
      </c>
      <c r="G822" s="304"/>
      <c r="H822" s="304"/>
      <c r="I822" s="304"/>
      <c r="J822" s="179"/>
      <c r="K822" s="181">
        <v>17.4</v>
      </c>
      <c r="L822" s="179"/>
      <c r="M822" s="179"/>
      <c r="N822" s="179"/>
      <c r="O822" s="179"/>
      <c r="P822" s="179"/>
      <c r="Q822" s="179"/>
      <c r="R822" s="182"/>
      <c r="T822" s="183"/>
      <c r="U822" s="179"/>
      <c r="V822" s="179"/>
      <c r="W822" s="179"/>
      <c r="X822" s="179"/>
      <c r="Y822" s="179"/>
      <c r="Z822" s="179"/>
      <c r="AA822" s="184"/>
      <c r="AT822" s="185" t="s">
        <v>199</v>
      </c>
      <c r="AU822" s="185" t="s">
        <v>140</v>
      </c>
      <c r="AV822" s="10" t="s">
        <v>140</v>
      </c>
      <c r="AW822" s="10" t="s">
        <v>37</v>
      </c>
      <c r="AX822" s="10" t="s">
        <v>80</v>
      </c>
      <c r="AY822" s="185" t="s">
        <v>176</v>
      </c>
    </row>
    <row r="823" spans="2:51" s="12" customFormat="1" ht="22.5" customHeight="1">
      <c r="B823" s="194"/>
      <c r="C823" s="195"/>
      <c r="D823" s="195"/>
      <c r="E823" s="196" t="s">
        <v>22</v>
      </c>
      <c r="F823" s="305" t="s">
        <v>342</v>
      </c>
      <c r="G823" s="306"/>
      <c r="H823" s="306"/>
      <c r="I823" s="306"/>
      <c r="J823" s="195"/>
      <c r="K823" s="197" t="s">
        <v>22</v>
      </c>
      <c r="L823" s="195"/>
      <c r="M823" s="195"/>
      <c r="N823" s="195"/>
      <c r="O823" s="195"/>
      <c r="P823" s="195"/>
      <c r="Q823" s="195"/>
      <c r="R823" s="198"/>
      <c r="T823" s="199"/>
      <c r="U823" s="195"/>
      <c r="V823" s="195"/>
      <c r="W823" s="195"/>
      <c r="X823" s="195"/>
      <c r="Y823" s="195"/>
      <c r="Z823" s="195"/>
      <c r="AA823" s="200"/>
      <c r="AT823" s="201" t="s">
        <v>199</v>
      </c>
      <c r="AU823" s="201" t="s">
        <v>140</v>
      </c>
      <c r="AV823" s="12" t="s">
        <v>88</v>
      </c>
      <c r="AW823" s="12" t="s">
        <v>37</v>
      </c>
      <c r="AX823" s="12" t="s">
        <v>80</v>
      </c>
      <c r="AY823" s="201" t="s">
        <v>176</v>
      </c>
    </row>
    <row r="824" spans="2:51" s="10" customFormat="1" ht="31.5" customHeight="1">
      <c r="B824" s="178"/>
      <c r="C824" s="179"/>
      <c r="D824" s="179"/>
      <c r="E824" s="180" t="s">
        <v>22</v>
      </c>
      <c r="F824" s="303" t="s">
        <v>1122</v>
      </c>
      <c r="G824" s="304"/>
      <c r="H824" s="304"/>
      <c r="I824" s="304"/>
      <c r="J824" s="179"/>
      <c r="K824" s="181">
        <v>25.592</v>
      </c>
      <c r="L824" s="179"/>
      <c r="M824" s="179"/>
      <c r="N824" s="179"/>
      <c r="O824" s="179"/>
      <c r="P824" s="179"/>
      <c r="Q824" s="179"/>
      <c r="R824" s="182"/>
      <c r="T824" s="183"/>
      <c r="U824" s="179"/>
      <c r="V824" s="179"/>
      <c r="W824" s="179"/>
      <c r="X824" s="179"/>
      <c r="Y824" s="179"/>
      <c r="Z824" s="179"/>
      <c r="AA824" s="184"/>
      <c r="AT824" s="185" t="s">
        <v>199</v>
      </c>
      <c r="AU824" s="185" t="s">
        <v>140</v>
      </c>
      <c r="AV824" s="10" t="s">
        <v>140</v>
      </c>
      <c r="AW824" s="10" t="s">
        <v>37</v>
      </c>
      <c r="AX824" s="10" t="s">
        <v>80</v>
      </c>
      <c r="AY824" s="185" t="s">
        <v>176</v>
      </c>
    </row>
    <row r="825" spans="2:51" s="12" customFormat="1" ht="22.5" customHeight="1">
      <c r="B825" s="194"/>
      <c r="C825" s="195"/>
      <c r="D825" s="195"/>
      <c r="E825" s="196" t="s">
        <v>22</v>
      </c>
      <c r="F825" s="305" t="s">
        <v>1063</v>
      </c>
      <c r="G825" s="306"/>
      <c r="H825" s="306"/>
      <c r="I825" s="306"/>
      <c r="J825" s="195"/>
      <c r="K825" s="197" t="s">
        <v>22</v>
      </c>
      <c r="L825" s="195"/>
      <c r="M825" s="195"/>
      <c r="N825" s="195"/>
      <c r="O825" s="195"/>
      <c r="P825" s="195"/>
      <c r="Q825" s="195"/>
      <c r="R825" s="198"/>
      <c r="T825" s="199"/>
      <c r="U825" s="195"/>
      <c r="V825" s="195"/>
      <c r="W825" s="195"/>
      <c r="X825" s="195"/>
      <c r="Y825" s="195"/>
      <c r="Z825" s="195"/>
      <c r="AA825" s="200"/>
      <c r="AT825" s="201" t="s">
        <v>199</v>
      </c>
      <c r="AU825" s="201" t="s">
        <v>140</v>
      </c>
      <c r="AV825" s="12" t="s">
        <v>88</v>
      </c>
      <c r="AW825" s="12" t="s">
        <v>37</v>
      </c>
      <c r="AX825" s="12" t="s">
        <v>80</v>
      </c>
      <c r="AY825" s="201" t="s">
        <v>176</v>
      </c>
    </row>
    <row r="826" spans="2:51" s="10" customFormat="1" ht="22.5" customHeight="1">
      <c r="B826" s="178"/>
      <c r="C826" s="179"/>
      <c r="D826" s="179"/>
      <c r="E826" s="180" t="s">
        <v>22</v>
      </c>
      <c r="F826" s="303" t="s">
        <v>1123</v>
      </c>
      <c r="G826" s="304"/>
      <c r="H826" s="304"/>
      <c r="I826" s="304"/>
      <c r="J826" s="179"/>
      <c r="K826" s="181">
        <v>29.34</v>
      </c>
      <c r="L826" s="179"/>
      <c r="M826" s="179"/>
      <c r="N826" s="179"/>
      <c r="O826" s="179"/>
      <c r="P826" s="179"/>
      <c r="Q826" s="179"/>
      <c r="R826" s="182"/>
      <c r="T826" s="183"/>
      <c r="U826" s="179"/>
      <c r="V826" s="179"/>
      <c r="W826" s="179"/>
      <c r="X826" s="179"/>
      <c r="Y826" s="179"/>
      <c r="Z826" s="179"/>
      <c r="AA826" s="184"/>
      <c r="AT826" s="185" t="s">
        <v>199</v>
      </c>
      <c r="AU826" s="185" t="s">
        <v>140</v>
      </c>
      <c r="AV826" s="10" t="s">
        <v>140</v>
      </c>
      <c r="AW826" s="10" t="s">
        <v>37</v>
      </c>
      <c r="AX826" s="10" t="s">
        <v>80</v>
      </c>
      <c r="AY826" s="185" t="s">
        <v>176</v>
      </c>
    </row>
    <row r="827" spans="2:51" s="10" customFormat="1" ht="22.5" customHeight="1">
      <c r="B827" s="178"/>
      <c r="C827" s="179"/>
      <c r="D827" s="179"/>
      <c r="E827" s="180" t="s">
        <v>22</v>
      </c>
      <c r="F827" s="303" t="s">
        <v>1124</v>
      </c>
      <c r="G827" s="304"/>
      <c r="H827" s="304"/>
      <c r="I827" s="304"/>
      <c r="J827" s="179"/>
      <c r="K827" s="181">
        <v>3.088</v>
      </c>
      <c r="L827" s="179"/>
      <c r="M827" s="179"/>
      <c r="N827" s="179"/>
      <c r="O827" s="179"/>
      <c r="P827" s="179"/>
      <c r="Q827" s="179"/>
      <c r="R827" s="182"/>
      <c r="T827" s="183"/>
      <c r="U827" s="179"/>
      <c r="V827" s="179"/>
      <c r="W827" s="179"/>
      <c r="X827" s="179"/>
      <c r="Y827" s="179"/>
      <c r="Z827" s="179"/>
      <c r="AA827" s="184"/>
      <c r="AT827" s="185" t="s">
        <v>199</v>
      </c>
      <c r="AU827" s="185" t="s">
        <v>140</v>
      </c>
      <c r="AV827" s="10" t="s">
        <v>140</v>
      </c>
      <c r="AW827" s="10" t="s">
        <v>37</v>
      </c>
      <c r="AX827" s="10" t="s">
        <v>80</v>
      </c>
      <c r="AY827" s="185" t="s">
        <v>176</v>
      </c>
    </row>
    <row r="828" spans="2:51" s="10" customFormat="1" ht="22.5" customHeight="1">
      <c r="B828" s="178"/>
      <c r="C828" s="179"/>
      <c r="D828" s="179"/>
      <c r="E828" s="180" t="s">
        <v>22</v>
      </c>
      <c r="F828" s="303" t="s">
        <v>1125</v>
      </c>
      <c r="G828" s="304"/>
      <c r="H828" s="304"/>
      <c r="I828" s="304"/>
      <c r="J828" s="179"/>
      <c r="K828" s="181">
        <v>6.37</v>
      </c>
      <c r="L828" s="179"/>
      <c r="M828" s="179"/>
      <c r="N828" s="179"/>
      <c r="O828" s="179"/>
      <c r="P828" s="179"/>
      <c r="Q828" s="179"/>
      <c r="R828" s="182"/>
      <c r="T828" s="183"/>
      <c r="U828" s="179"/>
      <c r="V828" s="179"/>
      <c r="W828" s="179"/>
      <c r="X828" s="179"/>
      <c r="Y828" s="179"/>
      <c r="Z828" s="179"/>
      <c r="AA828" s="184"/>
      <c r="AT828" s="185" t="s">
        <v>199</v>
      </c>
      <c r="AU828" s="185" t="s">
        <v>140</v>
      </c>
      <c r="AV828" s="10" t="s">
        <v>140</v>
      </c>
      <c r="AW828" s="10" t="s">
        <v>37</v>
      </c>
      <c r="AX828" s="10" t="s">
        <v>80</v>
      </c>
      <c r="AY828" s="185" t="s">
        <v>176</v>
      </c>
    </row>
    <row r="829" spans="2:51" s="11" customFormat="1" ht="22.5" customHeight="1">
      <c r="B829" s="186"/>
      <c r="C829" s="187"/>
      <c r="D829" s="187"/>
      <c r="E829" s="188" t="s">
        <v>22</v>
      </c>
      <c r="F829" s="271" t="s">
        <v>200</v>
      </c>
      <c r="G829" s="272"/>
      <c r="H829" s="272"/>
      <c r="I829" s="272"/>
      <c r="J829" s="187"/>
      <c r="K829" s="189">
        <v>81.79</v>
      </c>
      <c r="L829" s="187"/>
      <c r="M829" s="187"/>
      <c r="N829" s="187"/>
      <c r="O829" s="187"/>
      <c r="P829" s="187"/>
      <c r="Q829" s="187"/>
      <c r="R829" s="190"/>
      <c r="T829" s="191"/>
      <c r="U829" s="187"/>
      <c r="V829" s="187"/>
      <c r="W829" s="187"/>
      <c r="X829" s="187"/>
      <c r="Y829" s="187"/>
      <c r="Z829" s="187"/>
      <c r="AA829" s="192"/>
      <c r="AT829" s="193" t="s">
        <v>199</v>
      </c>
      <c r="AU829" s="193" t="s">
        <v>140</v>
      </c>
      <c r="AV829" s="11" t="s">
        <v>181</v>
      </c>
      <c r="AW829" s="11" t="s">
        <v>37</v>
      </c>
      <c r="AX829" s="11" t="s">
        <v>88</v>
      </c>
      <c r="AY829" s="193" t="s">
        <v>176</v>
      </c>
    </row>
    <row r="830" spans="2:65" s="1" customFormat="1" ht="31.5" customHeight="1">
      <c r="B830" s="38"/>
      <c r="C830" s="171" t="s">
        <v>1126</v>
      </c>
      <c r="D830" s="171" t="s">
        <v>177</v>
      </c>
      <c r="E830" s="172" t="s">
        <v>1127</v>
      </c>
      <c r="F830" s="265" t="s">
        <v>1128</v>
      </c>
      <c r="G830" s="265"/>
      <c r="H830" s="265"/>
      <c r="I830" s="265"/>
      <c r="J830" s="173" t="s">
        <v>1129</v>
      </c>
      <c r="K830" s="174">
        <v>165</v>
      </c>
      <c r="L830" s="266">
        <v>0</v>
      </c>
      <c r="M830" s="267"/>
      <c r="N830" s="268">
        <f aca="true" t="shared" si="25" ref="N830:N838">ROUND(L830*K830,2)</f>
        <v>0</v>
      </c>
      <c r="O830" s="268"/>
      <c r="P830" s="268"/>
      <c r="Q830" s="268"/>
      <c r="R830" s="40"/>
      <c r="T830" s="175" t="s">
        <v>22</v>
      </c>
      <c r="U830" s="47" t="s">
        <v>45</v>
      </c>
      <c r="V830" s="39"/>
      <c r="W830" s="176">
        <f aca="true" t="shared" si="26" ref="W830:W838">V830*K830</f>
        <v>0</v>
      </c>
      <c r="X830" s="176">
        <v>0</v>
      </c>
      <c r="Y830" s="176">
        <f aca="true" t="shared" si="27" ref="Y830:Y838">X830*K830</f>
        <v>0</v>
      </c>
      <c r="Z830" s="176">
        <v>0</v>
      </c>
      <c r="AA830" s="177">
        <f aca="true" t="shared" si="28" ref="AA830:AA838">Z830*K830</f>
        <v>0</v>
      </c>
      <c r="AR830" s="21" t="s">
        <v>181</v>
      </c>
      <c r="AT830" s="21" t="s">
        <v>177</v>
      </c>
      <c r="AU830" s="21" t="s">
        <v>140</v>
      </c>
      <c r="AY830" s="21" t="s">
        <v>176</v>
      </c>
      <c r="BE830" s="113">
        <f aca="true" t="shared" si="29" ref="BE830:BE838">IF(U830="základní",N830,0)</f>
        <v>0</v>
      </c>
      <c r="BF830" s="113">
        <f aca="true" t="shared" si="30" ref="BF830:BF838">IF(U830="snížená",N830,0)</f>
        <v>0</v>
      </c>
      <c r="BG830" s="113">
        <f aca="true" t="shared" si="31" ref="BG830:BG838">IF(U830="zákl. přenesená",N830,0)</f>
        <v>0</v>
      </c>
      <c r="BH830" s="113">
        <f aca="true" t="shared" si="32" ref="BH830:BH838">IF(U830="sníž. přenesená",N830,0)</f>
        <v>0</v>
      </c>
      <c r="BI830" s="113">
        <f aca="true" t="shared" si="33" ref="BI830:BI838">IF(U830="nulová",N830,0)</f>
        <v>0</v>
      </c>
      <c r="BJ830" s="21" t="s">
        <v>88</v>
      </c>
      <c r="BK830" s="113">
        <f aca="true" t="shared" si="34" ref="BK830:BK838">ROUND(L830*K830,2)</f>
        <v>0</v>
      </c>
      <c r="BL830" s="21" t="s">
        <v>181</v>
      </c>
      <c r="BM830" s="21" t="s">
        <v>1130</v>
      </c>
    </row>
    <row r="831" spans="2:65" s="1" customFormat="1" ht="31.5" customHeight="1">
      <c r="B831" s="38"/>
      <c r="C831" s="171" t="s">
        <v>1131</v>
      </c>
      <c r="D831" s="171" t="s">
        <v>177</v>
      </c>
      <c r="E831" s="172" t="s">
        <v>1132</v>
      </c>
      <c r="F831" s="265" t="s">
        <v>1133</v>
      </c>
      <c r="G831" s="265"/>
      <c r="H831" s="265"/>
      <c r="I831" s="265"/>
      <c r="J831" s="173" t="s">
        <v>1129</v>
      </c>
      <c r="K831" s="174">
        <v>72</v>
      </c>
      <c r="L831" s="266">
        <v>0</v>
      </c>
      <c r="M831" s="267"/>
      <c r="N831" s="268">
        <f t="shared" si="25"/>
        <v>0</v>
      </c>
      <c r="O831" s="268"/>
      <c r="P831" s="268"/>
      <c r="Q831" s="268"/>
      <c r="R831" s="40"/>
      <c r="T831" s="175" t="s">
        <v>22</v>
      </c>
      <c r="U831" s="47" t="s">
        <v>45</v>
      </c>
      <c r="V831" s="39"/>
      <c r="W831" s="176">
        <f t="shared" si="26"/>
        <v>0</v>
      </c>
      <c r="X831" s="176">
        <v>0</v>
      </c>
      <c r="Y831" s="176">
        <f t="shared" si="27"/>
        <v>0</v>
      </c>
      <c r="Z831" s="176">
        <v>0</v>
      </c>
      <c r="AA831" s="177">
        <f t="shared" si="28"/>
        <v>0</v>
      </c>
      <c r="AR831" s="21" t="s">
        <v>181</v>
      </c>
      <c r="AT831" s="21" t="s">
        <v>177</v>
      </c>
      <c r="AU831" s="21" t="s">
        <v>140</v>
      </c>
      <c r="AY831" s="21" t="s">
        <v>176</v>
      </c>
      <c r="BE831" s="113">
        <f t="shared" si="29"/>
        <v>0</v>
      </c>
      <c r="BF831" s="113">
        <f t="shared" si="30"/>
        <v>0</v>
      </c>
      <c r="BG831" s="113">
        <f t="shared" si="31"/>
        <v>0</v>
      </c>
      <c r="BH831" s="113">
        <f t="shared" si="32"/>
        <v>0</v>
      </c>
      <c r="BI831" s="113">
        <f t="shared" si="33"/>
        <v>0</v>
      </c>
      <c r="BJ831" s="21" t="s">
        <v>88</v>
      </c>
      <c r="BK831" s="113">
        <f t="shared" si="34"/>
        <v>0</v>
      </c>
      <c r="BL831" s="21" t="s">
        <v>181</v>
      </c>
      <c r="BM831" s="21" t="s">
        <v>1134</v>
      </c>
    </row>
    <row r="832" spans="2:65" s="1" customFormat="1" ht="31.5" customHeight="1">
      <c r="B832" s="38"/>
      <c r="C832" s="171" t="s">
        <v>1135</v>
      </c>
      <c r="D832" s="171" t="s">
        <v>177</v>
      </c>
      <c r="E832" s="172" t="s">
        <v>1136</v>
      </c>
      <c r="F832" s="265" t="s">
        <v>1137</v>
      </c>
      <c r="G832" s="265"/>
      <c r="H832" s="265"/>
      <c r="I832" s="265"/>
      <c r="J832" s="173" t="s">
        <v>1129</v>
      </c>
      <c r="K832" s="174">
        <v>135</v>
      </c>
      <c r="L832" s="266">
        <v>0</v>
      </c>
      <c r="M832" s="267"/>
      <c r="N832" s="268">
        <f t="shared" si="25"/>
        <v>0</v>
      </c>
      <c r="O832" s="268"/>
      <c r="P832" s="268"/>
      <c r="Q832" s="268"/>
      <c r="R832" s="40"/>
      <c r="T832" s="175" t="s">
        <v>22</v>
      </c>
      <c r="U832" s="47" t="s">
        <v>45</v>
      </c>
      <c r="V832" s="39"/>
      <c r="W832" s="176">
        <f t="shared" si="26"/>
        <v>0</v>
      </c>
      <c r="X832" s="176">
        <v>0</v>
      </c>
      <c r="Y832" s="176">
        <f t="shared" si="27"/>
        <v>0</v>
      </c>
      <c r="Z832" s="176">
        <v>0</v>
      </c>
      <c r="AA832" s="177">
        <f t="shared" si="28"/>
        <v>0</v>
      </c>
      <c r="AR832" s="21" t="s">
        <v>181</v>
      </c>
      <c r="AT832" s="21" t="s">
        <v>177</v>
      </c>
      <c r="AU832" s="21" t="s">
        <v>140</v>
      </c>
      <c r="AY832" s="21" t="s">
        <v>176</v>
      </c>
      <c r="BE832" s="113">
        <f t="shared" si="29"/>
        <v>0</v>
      </c>
      <c r="BF832" s="113">
        <f t="shared" si="30"/>
        <v>0</v>
      </c>
      <c r="BG832" s="113">
        <f t="shared" si="31"/>
        <v>0</v>
      </c>
      <c r="BH832" s="113">
        <f t="shared" si="32"/>
        <v>0</v>
      </c>
      <c r="BI832" s="113">
        <f t="shared" si="33"/>
        <v>0</v>
      </c>
      <c r="BJ832" s="21" t="s">
        <v>88</v>
      </c>
      <c r="BK832" s="113">
        <f t="shared" si="34"/>
        <v>0</v>
      </c>
      <c r="BL832" s="21" t="s">
        <v>181</v>
      </c>
      <c r="BM832" s="21" t="s">
        <v>1138</v>
      </c>
    </row>
    <row r="833" spans="2:65" s="1" customFormat="1" ht="31.5" customHeight="1">
      <c r="B833" s="38"/>
      <c r="C833" s="171" t="s">
        <v>1139</v>
      </c>
      <c r="D833" s="171" t="s">
        <v>177</v>
      </c>
      <c r="E833" s="172" t="s">
        <v>1140</v>
      </c>
      <c r="F833" s="265" t="s">
        <v>1141</v>
      </c>
      <c r="G833" s="265"/>
      <c r="H833" s="265"/>
      <c r="I833" s="265"/>
      <c r="J833" s="173" t="s">
        <v>1129</v>
      </c>
      <c r="K833" s="174">
        <v>96</v>
      </c>
      <c r="L833" s="266">
        <v>0</v>
      </c>
      <c r="M833" s="267"/>
      <c r="N833" s="268">
        <f t="shared" si="25"/>
        <v>0</v>
      </c>
      <c r="O833" s="268"/>
      <c r="P833" s="268"/>
      <c r="Q833" s="268"/>
      <c r="R833" s="40"/>
      <c r="T833" s="175" t="s">
        <v>22</v>
      </c>
      <c r="U833" s="47" t="s">
        <v>45</v>
      </c>
      <c r="V833" s="39"/>
      <c r="W833" s="176">
        <f t="shared" si="26"/>
        <v>0</v>
      </c>
      <c r="X833" s="176">
        <v>0</v>
      </c>
      <c r="Y833" s="176">
        <f t="shared" si="27"/>
        <v>0</v>
      </c>
      <c r="Z833" s="176">
        <v>0</v>
      </c>
      <c r="AA833" s="177">
        <f t="shared" si="28"/>
        <v>0</v>
      </c>
      <c r="AR833" s="21" t="s">
        <v>181</v>
      </c>
      <c r="AT833" s="21" t="s">
        <v>177</v>
      </c>
      <c r="AU833" s="21" t="s">
        <v>140</v>
      </c>
      <c r="AY833" s="21" t="s">
        <v>176</v>
      </c>
      <c r="BE833" s="113">
        <f t="shared" si="29"/>
        <v>0</v>
      </c>
      <c r="BF833" s="113">
        <f t="shared" si="30"/>
        <v>0</v>
      </c>
      <c r="BG833" s="113">
        <f t="shared" si="31"/>
        <v>0</v>
      </c>
      <c r="BH833" s="113">
        <f t="shared" si="32"/>
        <v>0</v>
      </c>
      <c r="BI833" s="113">
        <f t="shared" si="33"/>
        <v>0</v>
      </c>
      <c r="BJ833" s="21" t="s">
        <v>88</v>
      </c>
      <c r="BK833" s="113">
        <f t="shared" si="34"/>
        <v>0</v>
      </c>
      <c r="BL833" s="21" t="s">
        <v>181</v>
      </c>
      <c r="BM833" s="21" t="s">
        <v>1142</v>
      </c>
    </row>
    <row r="834" spans="2:65" s="1" customFormat="1" ht="31.5" customHeight="1">
      <c r="B834" s="38"/>
      <c r="C834" s="171" t="s">
        <v>1143</v>
      </c>
      <c r="D834" s="171" t="s">
        <v>177</v>
      </c>
      <c r="E834" s="172" t="s">
        <v>1144</v>
      </c>
      <c r="F834" s="265" t="s">
        <v>1145</v>
      </c>
      <c r="G834" s="265"/>
      <c r="H834" s="265"/>
      <c r="I834" s="265"/>
      <c r="J834" s="173" t="s">
        <v>461</v>
      </c>
      <c r="K834" s="174">
        <v>14</v>
      </c>
      <c r="L834" s="266">
        <v>0</v>
      </c>
      <c r="M834" s="267"/>
      <c r="N834" s="268">
        <f t="shared" si="25"/>
        <v>0</v>
      </c>
      <c r="O834" s="268"/>
      <c r="P834" s="268"/>
      <c r="Q834" s="268"/>
      <c r="R834" s="40"/>
      <c r="T834" s="175" t="s">
        <v>22</v>
      </c>
      <c r="U834" s="47" t="s">
        <v>45</v>
      </c>
      <c r="V834" s="39"/>
      <c r="W834" s="176">
        <f t="shared" si="26"/>
        <v>0</v>
      </c>
      <c r="X834" s="176">
        <v>0</v>
      </c>
      <c r="Y834" s="176">
        <f t="shared" si="27"/>
        <v>0</v>
      </c>
      <c r="Z834" s="176">
        <v>0</v>
      </c>
      <c r="AA834" s="177">
        <f t="shared" si="28"/>
        <v>0</v>
      </c>
      <c r="AR834" s="21" t="s">
        <v>181</v>
      </c>
      <c r="AT834" s="21" t="s">
        <v>177</v>
      </c>
      <c r="AU834" s="21" t="s">
        <v>140</v>
      </c>
      <c r="AY834" s="21" t="s">
        <v>176</v>
      </c>
      <c r="BE834" s="113">
        <f t="shared" si="29"/>
        <v>0</v>
      </c>
      <c r="BF834" s="113">
        <f t="shared" si="30"/>
        <v>0</v>
      </c>
      <c r="BG834" s="113">
        <f t="shared" si="31"/>
        <v>0</v>
      </c>
      <c r="BH834" s="113">
        <f t="shared" si="32"/>
        <v>0</v>
      </c>
      <c r="BI834" s="113">
        <f t="shared" si="33"/>
        <v>0</v>
      </c>
      <c r="BJ834" s="21" t="s">
        <v>88</v>
      </c>
      <c r="BK834" s="113">
        <f t="shared" si="34"/>
        <v>0</v>
      </c>
      <c r="BL834" s="21" t="s">
        <v>181</v>
      </c>
      <c r="BM834" s="21" t="s">
        <v>1146</v>
      </c>
    </row>
    <row r="835" spans="2:65" s="1" customFormat="1" ht="31.5" customHeight="1">
      <c r="B835" s="38"/>
      <c r="C835" s="171" t="s">
        <v>1147</v>
      </c>
      <c r="D835" s="171" t="s">
        <v>177</v>
      </c>
      <c r="E835" s="172" t="s">
        <v>1148</v>
      </c>
      <c r="F835" s="265" t="s">
        <v>1149</v>
      </c>
      <c r="G835" s="265"/>
      <c r="H835" s="265"/>
      <c r="I835" s="265"/>
      <c r="J835" s="173" t="s">
        <v>461</v>
      </c>
      <c r="K835" s="174">
        <v>2</v>
      </c>
      <c r="L835" s="266">
        <v>0</v>
      </c>
      <c r="M835" s="267"/>
      <c r="N835" s="268">
        <f t="shared" si="25"/>
        <v>0</v>
      </c>
      <c r="O835" s="268"/>
      <c r="P835" s="268"/>
      <c r="Q835" s="268"/>
      <c r="R835" s="40"/>
      <c r="T835" s="175" t="s">
        <v>22</v>
      </c>
      <c r="U835" s="47" t="s">
        <v>45</v>
      </c>
      <c r="V835" s="39"/>
      <c r="W835" s="176">
        <f t="shared" si="26"/>
        <v>0</v>
      </c>
      <c r="X835" s="176">
        <v>0</v>
      </c>
      <c r="Y835" s="176">
        <f t="shared" si="27"/>
        <v>0</v>
      </c>
      <c r="Z835" s="176">
        <v>0</v>
      </c>
      <c r="AA835" s="177">
        <f t="shared" si="28"/>
        <v>0</v>
      </c>
      <c r="AR835" s="21" t="s">
        <v>181</v>
      </c>
      <c r="AT835" s="21" t="s">
        <v>177</v>
      </c>
      <c r="AU835" s="21" t="s">
        <v>140</v>
      </c>
      <c r="AY835" s="21" t="s">
        <v>176</v>
      </c>
      <c r="BE835" s="113">
        <f t="shared" si="29"/>
        <v>0</v>
      </c>
      <c r="BF835" s="113">
        <f t="shared" si="30"/>
        <v>0</v>
      </c>
      <c r="BG835" s="113">
        <f t="shared" si="31"/>
        <v>0</v>
      </c>
      <c r="BH835" s="113">
        <f t="shared" si="32"/>
        <v>0</v>
      </c>
      <c r="BI835" s="113">
        <f t="shared" si="33"/>
        <v>0</v>
      </c>
      <c r="BJ835" s="21" t="s">
        <v>88</v>
      </c>
      <c r="BK835" s="113">
        <f t="shared" si="34"/>
        <v>0</v>
      </c>
      <c r="BL835" s="21" t="s">
        <v>181</v>
      </c>
      <c r="BM835" s="21" t="s">
        <v>1150</v>
      </c>
    </row>
    <row r="836" spans="2:65" s="1" customFormat="1" ht="31.5" customHeight="1">
      <c r="B836" s="38"/>
      <c r="C836" s="171" t="s">
        <v>1151</v>
      </c>
      <c r="D836" s="171" t="s">
        <v>177</v>
      </c>
      <c r="E836" s="172" t="s">
        <v>1152</v>
      </c>
      <c r="F836" s="265" t="s">
        <v>1153</v>
      </c>
      <c r="G836" s="265"/>
      <c r="H836" s="265"/>
      <c r="I836" s="265"/>
      <c r="J836" s="173" t="s">
        <v>461</v>
      </c>
      <c r="K836" s="174">
        <v>1</v>
      </c>
      <c r="L836" s="266">
        <v>0</v>
      </c>
      <c r="M836" s="267"/>
      <c r="N836" s="268">
        <f t="shared" si="25"/>
        <v>0</v>
      </c>
      <c r="O836" s="268"/>
      <c r="P836" s="268"/>
      <c r="Q836" s="268"/>
      <c r="R836" s="40"/>
      <c r="T836" s="175" t="s">
        <v>22</v>
      </c>
      <c r="U836" s="47" t="s">
        <v>45</v>
      </c>
      <c r="V836" s="39"/>
      <c r="W836" s="176">
        <f t="shared" si="26"/>
        <v>0</v>
      </c>
      <c r="X836" s="176">
        <v>0</v>
      </c>
      <c r="Y836" s="176">
        <f t="shared" si="27"/>
        <v>0</v>
      </c>
      <c r="Z836" s="176">
        <v>0</v>
      </c>
      <c r="AA836" s="177">
        <f t="shared" si="28"/>
        <v>0</v>
      </c>
      <c r="AR836" s="21" t="s">
        <v>181</v>
      </c>
      <c r="AT836" s="21" t="s">
        <v>177</v>
      </c>
      <c r="AU836" s="21" t="s">
        <v>140</v>
      </c>
      <c r="AY836" s="21" t="s">
        <v>176</v>
      </c>
      <c r="BE836" s="113">
        <f t="shared" si="29"/>
        <v>0</v>
      </c>
      <c r="BF836" s="113">
        <f t="shared" si="30"/>
        <v>0</v>
      </c>
      <c r="BG836" s="113">
        <f t="shared" si="31"/>
        <v>0</v>
      </c>
      <c r="BH836" s="113">
        <f t="shared" si="32"/>
        <v>0</v>
      </c>
      <c r="BI836" s="113">
        <f t="shared" si="33"/>
        <v>0</v>
      </c>
      <c r="BJ836" s="21" t="s">
        <v>88</v>
      </c>
      <c r="BK836" s="113">
        <f t="shared" si="34"/>
        <v>0</v>
      </c>
      <c r="BL836" s="21" t="s">
        <v>181</v>
      </c>
      <c r="BM836" s="21" t="s">
        <v>1154</v>
      </c>
    </row>
    <row r="837" spans="2:65" s="1" customFormat="1" ht="31.5" customHeight="1">
      <c r="B837" s="38"/>
      <c r="C837" s="171" t="s">
        <v>1155</v>
      </c>
      <c r="D837" s="171" t="s">
        <v>177</v>
      </c>
      <c r="E837" s="172" t="s">
        <v>1156</v>
      </c>
      <c r="F837" s="265" t="s">
        <v>1157</v>
      </c>
      <c r="G837" s="265"/>
      <c r="H837" s="265"/>
      <c r="I837" s="265"/>
      <c r="J837" s="173" t="s">
        <v>269</v>
      </c>
      <c r="K837" s="174">
        <v>77.33</v>
      </c>
      <c r="L837" s="266">
        <v>0</v>
      </c>
      <c r="M837" s="267"/>
      <c r="N837" s="268">
        <f t="shared" si="25"/>
        <v>0</v>
      </c>
      <c r="O837" s="268"/>
      <c r="P837" s="268"/>
      <c r="Q837" s="268"/>
      <c r="R837" s="40"/>
      <c r="T837" s="175" t="s">
        <v>22</v>
      </c>
      <c r="U837" s="47" t="s">
        <v>45</v>
      </c>
      <c r="V837" s="39"/>
      <c r="W837" s="176">
        <f t="shared" si="26"/>
        <v>0</v>
      </c>
      <c r="X837" s="176">
        <v>0</v>
      </c>
      <c r="Y837" s="176">
        <f t="shared" si="27"/>
        <v>0</v>
      </c>
      <c r="Z837" s="176">
        <v>0</v>
      </c>
      <c r="AA837" s="177">
        <f t="shared" si="28"/>
        <v>0</v>
      </c>
      <c r="AR837" s="21" t="s">
        <v>181</v>
      </c>
      <c r="AT837" s="21" t="s">
        <v>177</v>
      </c>
      <c r="AU837" s="21" t="s">
        <v>140</v>
      </c>
      <c r="AY837" s="21" t="s">
        <v>176</v>
      </c>
      <c r="BE837" s="113">
        <f t="shared" si="29"/>
        <v>0</v>
      </c>
      <c r="BF837" s="113">
        <f t="shared" si="30"/>
        <v>0</v>
      </c>
      <c r="BG837" s="113">
        <f t="shared" si="31"/>
        <v>0</v>
      </c>
      <c r="BH837" s="113">
        <f t="shared" si="32"/>
        <v>0</v>
      </c>
      <c r="BI837" s="113">
        <f t="shared" si="33"/>
        <v>0</v>
      </c>
      <c r="BJ837" s="21" t="s">
        <v>88</v>
      </c>
      <c r="BK837" s="113">
        <f t="shared" si="34"/>
        <v>0</v>
      </c>
      <c r="BL837" s="21" t="s">
        <v>181</v>
      </c>
      <c r="BM837" s="21" t="s">
        <v>1158</v>
      </c>
    </row>
    <row r="838" spans="2:65" s="1" customFormat="1" ht="44.25" customHeight="1">
      <c r="B838" s="38"/>
      <c r="C838" s="171" t="s">
        <v>1159</v>
      </c>
      <c r="D838" s="171" t="s">
        <v>177</v>
      </c>
      <c r="E838" s="172" t="s">
        <v>1160</v>
      </c>
      <c r="F838" s="265" t="s">
        <v>1161</v>
      </c>
      <c r="G838" s="265"/>
      <c r="H838" s="265"/>
      <c r="I838" s="265"/>
      <c r="J838" s="173" t="s">
        <v>189</v>
      </c>
      <c r="K838" s="174">
        <v>429.979</v>
      </c>
      <c r="L838" s="266">
        <v>0</v>
      </c>
      <c r="M838" s="267"/>
      <c r="N838" s="268">
        <f t="shared" si="25"/>
        <v>0</v>
      </c>
      <c r="O838" s="268"/>
      <c r="P838" s="268"/>
      <c r="Q838" s="268"/>
      <c r="R838" s="40"/>
      <c r="T838" s="175" t="s">
        <v>22</v>
      </c>
      <c r="U838" s="47" t="s">
        <v>45</v>
      </c>
      <c r="V838" s="39"/>
      <c r="W838" s="176">
        <f t="shared" si="26"/>
        <v>0</v>
      </c>
      <c r="X838" s="176">
        <v>0</v>
      </c>
      <c r="Y838" s="176">
        <f t="shared" si="27"/>
        <v>0</v>
      </c>
      <c r="Z838" s="176">
        <v>0</v>
      </c>
      <c r="AA838" s="177">
        <f t="shared" si="28"/>
        <v>0</v>
      </c>
      <c r="AR838" s="21" t="s">
        <v>181</v>
      </c>
      <c r="AT838" s="21" t="s">
        <v>177</v>
      </c>
      <c r="AU838" s="21" t="s">
        <v>140</v>
      </c>
      <c r="AY838" s="21" t="s">
        <v>176</v>
      </c>
      <c r="BE838" s="113">
        <f t="shared" si="29"/>
        <v>0</v>
      </c>
      <c r="BF838" s="113">
        <f t="shared" si="30"/>
        <v>0</v>
      </c>
      <c r="BG838" s="113">
        <f t="shared" si="31"/>
        <v>0</v>
      </c>
      <c r="BH838" s="113">
        <f t="shared" si="32"/>
        <v>0</v>
      </c>
      <c r="BI838" s="113">
        <f t="shared" si="33"/>
        <v>0</v>
      </c>
      <c r="BJ838" s="21" t="s">
        <v>88</v>
      </c>
      <c r="BK838" s="113">
        <f t="shared" si="34"/>
        <v>0</v>
      </c>
      <c r="BL838" s="21" t="s">
        <v>181</v>
      </c>
      <c r="BM838" s="21" t="s">
        <v>1162</v>
      </c>
    </row>
    <row r="839" spans="2:51" s="10" customFormat="1" ht="22.5" customHeight="1">
      <c r="B839" s="178"/>
      <c r="C839" s="179"/>
      <c r="D839" s="179"/>
      <c r="E839" s="180" t="s">
        <v>22</v>
      </c>
      <c r="F839" s="269" t="s">
        <v>1163</v>
      </c>
      <c r="G839" s="270"/>
      <c r="H839" s="270"/>
      <c r="I839" s="270"/>
      <c r="J839" s="179"/>
      <c r="K839" s="181">
        <v>429.979</v>
      </c>
      <c r="L839" s="179"/>
      <c r="M839" s="179"/>
      <c r="N839" s="179"/>
      <c r="O839" s="179"/>
      <c r="P839" s="179"/>
      <c r="Q839" s="179"/>
      <c r="R839" s="182"/>
      <c r="T839" s="183"/>
      <c r="U839" s="179"/>
      <c r="V839" s="179"/>
      <c r="W839" s="179"/>
      <c r="X839" s="179"/>
      <c r="Y839" s="179"/>
      <c r="Z839" s="179"/>
      <c r="AA839" s="184"/>
      <c r="AT839" s="185" t="s">
        <v>199</v>
      </c>
      <c r="AU839" s="185" t="s">
        <v>140</v>
      </c>
      <c r="AV839" s="10" t="s">
        <v>140</v>
      </c>
      <c r="AW839" s="10" t="s">
        <v>37</v>
      </c>
      <c r="AX839" s="10" t="s">
        <v>80</v>
      </c>
      <c r="AY839" s="185" t="s">
        <v>176</v>
      </c>
    </row>
    <row r="840" spans="2:51" s="11" customFormat="1" ht="22.5" customHeight="1">
      <c r="B840" s="186"/>
      <c r="C840" s="187"/>
      <c r="D840" s="187"/>
      <c r="E840" s="188" t="s">
        <v>22</v>
      </c>
      <c r="F840" s="271" t="s">
        <v>200</v>
      </c>
      <c r="G840" s="272"/>
      <c r="H840" s="272"/>
      <c r="I840" s="272"/>
      <c r="J840" s="187"/>
      <c r="K840" s="189">
        <v>429.979</v>
      </c>
      <c r="L840" s="187"/>
      <c r="M840" s="187"/>
      <c r="N840" s="187"/>
      <c r="O840" s="187"/>
      <c r="P840" s="187"/>
      <c r="Q840" s="187"/>
      <c r="R840" s="190"/>
      <c r="T840" s="191"/>
      <c r="U840" s="187"/>
      <c r="V840" s="187"/>
      <c r="W840" s="187"/>
      <c r="X840" s="187"/>
      <c r="Y840" s="187"/>
      <c r="Z840" s="187"/>
      <c r="AA840" s="192"/>
      <c r="AT840" s="193" t="s">
        <v>199</v>
      </c>
      <c r="AU840" s="193" t="s">
        <v>140</v>
      </c>
      <c r="AV840" s="11" t="s">
        <v>181</v>
      </c>
      <c r="AW840" s="11" t="s">
        <v>37</v>
      </c>
      <c r="AX840" s="11" t="s">
        <v>88</v>
      </c>
      <c r="AY840" s="193" t="s">
        <v>176</v>
      </c>
    </row>
    <row r="841" spans="2:65" s="1" customFormat="1" ht="44.25" customHeight="1">
      <c r="B841" s="38"/>
      <c r="C841" s="171" t="s">
        <v>1164</v>
      </c>
      <c r="D841" s="171" t="s">
        <v>177</v>
      </c>
      <c r="E841" s="172" t="s">
        <v>1165</v>
      </c>
      <c r="F841" s="265" t="s">
        <v>1166</v>
      </c>
      <c r="G841" s="265"/>
      <c r="H841" s="265"/>
      <c r="I841" s="265"/>
      <c r="J841" s="173" t="s">
        <v>189</v>
      </c>
      <c r="K841" s="174">
        <v>14.625</v>
      </c>
      <c r="L841" s="266">
        <v>0</v>
      </c>
      <c r="M841" s="267"/>
      <c r="N841" s="268">
        <f aca="true" t="shared" si="35" ref="N841:N848">ROUND(L841*K841,2)</f>
        <v>0</v>
      </c>
      <c r="O841" s="268"/>
      <c r="P841" s="268"/>
      <c r="Q841" s="268"/>
      <c r="R841" s="40"/>
      <c r="T841" s="175" t="s">
        <v>22</v>
      </c>
      <c r="U841" s="47" t="s">
        <v>45</v>
      </c>
      <c r="V841" s="39"/>
      <c r="W841" s="176">
        <f aca="true" t="shared" si="36" ref="W841:W848">V841*K841</f>
        <v>0</v>
      </c>
      <c r="X841" s="176">
        <v>0</v>
      </c>
      <c r="Y841" s="176">
        <f aca="true" t="shared" si="37" ref="Y841:Y848">X841*K841</f>
        <v>0</v>
      </c>
      <c r="Z841" s="176">
        <v>0</v>
      </c>
      <c r="AA841" s="177">
        <f aca="true" t="shared" si="38" ref="AA841:AA848">Z841*K841</f>
        <v>0</v>
      </c>
      <c r="AR841" s="21" t="s">
        <v>181</v>
      </c>
      <c r="AT841" s="21" t="s">
        <v>177</v>
      </c>
      <c r="AU841" s="21" t="s">
        <v>140</v>
      </c>
      <c r="AY841" s="21" t="s">
        <v>176</v>
      </c>
      <c r="BE841" s="113">
        <f aca="true" t="shared" si="39" ref="BE841:BE848">IF(U841="základní",N841,0)</f>
        <v>0</v>
      </c>
      <c r="BF841" s="113">
        <f aca="true" t="shared" si="40" ref="BF841:BF848">IF(U841="snížená",N841,0)</f>
        <v>0</v>
      </c>
      <c r="BG841" s="113">
        <f aca="true" t="shared" si="41" ref="BG841:BG848">IF(U841="zákl. přenesená",N841,0)</f>
        <v>0</v>
      </c>
      <c r="BH841" s="113">
        <f aca="true" t="shared" si="42" ref="BH841:BH848">IF(U841="sníž. přenesená",N841,0)</f>
        <v>0</v>
      </c>
      <c r="BI841" s="113">
        <f aca="true" t="shared" si="43" ref="BI841:BI848">IF(U841="nulová",N841,0)</f>
        <v>0</v>
      </c>
      <c r="BJ841" s="21" t="s">
        <v>88</v>
      </c>
      <c r="BK841" s="113">
        <f aca="true" t="shared" si="44" ref="BK841:BK848">ROUND(L841*K841,2)</f>
        <v>0</v>
      </c>
      <c r="BL841" s="21" t="s">
        <v>181</v>
      </c>
      <c r="BM841" s="21" t="s">
        <v>1167</v>
      </c>
    </row>
    <row r="842" spans="2:65" s="1" customFormat="1" ht="31.5" customHeight="1">
      <c r="B842" s="38"/>
      <c r="C842" s="171" t="s">
        <v>1168</v>
      </c>
      <c r="D842" s="171" t="s">
        <v>177</v>
      </c>
      <c r="E842" s="172" t="s">
        <v>202</v>
      </c>
      <c r="F842" s="265" t="s">
        <v>203</v>
      </c>
      <c r="G842" s="265"/>
      <c r="H842" s="265"/>
      <c r="I842" s="265"/>
      <c r="J842" s="173" t="s">
        <v>189</v>
      </c>
      <c r="K842" s="174">
        <v>429.979</v>
      </c>
      <c r="L842" s="266">
        <v>0</v>
      </c>
      <c r="M842" s="267"/>
      <c r="N842" s="268">
        <f t="shared" si="35"/>
        <v>0</v>
      </c>
      <c r="O842" s="268"/>
      <c r="P842" s="268"/>
      <c r="Q842" s="268"/>
      <c r="R842" s="40"/>
      <c r="T842" s="175" t="s">
        <v>22</v>
      </c>
      <c r="U842" s="47" t="s">
        <v>45</v>
      </c>
      <c r="V842" s="39"/>
      <c r="W842" s="176">
        <f t="shared" si="36"/>
        <v>0</v>
      </c>
      <c r="X842" s="176">
        <v>0</v>
      </c>
      <c r="Y842" s="176">
        <f t="shared" si="37"/>
        <v>0</v>
      </c>
      <c r="Z842" s="176">
        <v>0</v>
      </c>
      <c r="AA842" s="177">
        <f t="shared" si="38"/>
        <v>0</v>
      </c>
      <c r="AR842" s="21" t="s">
        <v>181</v>
      </c>
      <c r="AT842" s="21" t="s">
        <v>177</v>
      </c>
      <c r="AU842" s="21" t="s">
        <v>140</v>
      </c>
      <c r="AY842" s="21" t="s">
        <v>176</v>
      </c>
      <c r="BE842" s="113">
        <f t="shared" si="39"/>
        <v>0</v>
      </c>
      <c r="BF842" s="113">
        <f t="shared" si="40"/>
        <v>0</v>
      </c>
      <c r="BG842" s="113">
        <f t="shared" si="41"/>
        <v>0</v>
      </c>
      <c r="BH842" s="113">
        <f t="shared" si="42"/>
        <v>0</v>
      </c>
      <c r="BI842" s="113">
        <f t="shared" si="43"/>
        <v>0</v>
      </c>
      <c r="BJ842" s="21" t="s">
        <v>88</v>
      </c>
      <c r="BK842" s="113">
        <f t="shared" si="44"/>
        <v>0</v>
      </c>
      <c r="BL842" s="21" t="s">
        <v>181</v>
      </c>
      <c r="BM842" s="21" t="s">
        <v>1169</v>
      </c>
    </row>
    <row r="843" spans="2:65" s="1" customFormat="1" ht="22.5" customHeight="1">
      <c r="B843" s="38"/>
      <c r="C843" s="171" t="s">
        <v>1170</v>
      </c>
      <c r="D843" s="171" t="s">
        <v>177</v>
      </c>
      <c r="E843" s="172" t="s">
        <v>1171</v>
      </c>
      <c r="F843" s="265" t="s">
        <v>1172</v>
      </c>
      <c r="G843" s="265"/>
      <c r="H843" s="265"/>
      <c r="I843" s="265"/>
      <c r="J843" s="173" t="s">
        <v>189</v>
      </c>
      <c r="K843" s="174">
        <v>14.625</v>
      </c>
      <c r="L843" s="266">
        <v>0</v>
      </c>
      <c r="M843" s="267"/>
      <c r="N843" s="268">
        <f t="shared" si="35"/>
        <v>0</v>
      </c>
      <c r="O843" s="268"/>
      <c r="P843" s="268"/>
      <c r="Q843" s="268"/>
      <c r="R843" s="40"/>
      <c r="T843" s="175" t="s">
        <v>22</v>
      </c>
      <c r="U843" s="47" t="s">
        <v>45</v>
      </c>
      <c r="V843" s="39"/>
      <c r="W843" s="176">
        <f t="shared" si="36"/>
        <v>0</v>
      </c>
      <c r="X843" s="176">
        <v>0</v>
      </c>
      <c r="Y843" s="176">
        <f t="shared" si="37"/>
        <v>0</v>
      </c>
      <c r="Z843" s="176">
        <v>0</v>
      </c>
      <c r="AA843" s="177">
        <f t="shared" si="38"/>
        <v>0</v>
      </c>
      <c r="AR843" s="21" t="s">
        <v>181</v>
      </c>
      <c r="AT843" s="21" t="s">
        <v>177</v>
      </c>
      <c r="AU843" s="21" t="s">
        <v>140</v>
      </c>
      <c r="AY843" s="21" t="s">
        <v>176</v>
      </c>
      <c r="BE843" s="113">
        <f t="shared" si="39"/>
        <v>0</v>
      </c>
      <c r="BF843" s="113">
        <f t="shared" si="40"/>
        <v>0</v>
      </c>
      <c r="BG843" s="113">
        <f t="shared" si="41"/>
        <v>0</v>
      </c>
      <c r="BH843" s="113">
        <f t="shared" si="42"/>
        <v>0</v>
      </c>
      <c r="BI843" s="113">
        <f t="shared" si="43"/>
        <v>0</v>
      </c>
      <c r="BJ843" s="21" t="s">
        <v>88</v>
      </c>
      <c r="BK843" s="113">
        <f t="shared" si="44"/>
        <v>0</v>
      </c>
      <c r="BL843" s="21" t="s">
        <v>181</v>
      </c>
      <c r="BM843" s="21" t="s">
        <v>1173</v>
      </c>
    </row>
    <row r="844" spans="2:65" s="1" customFormat="1" ht="31.5" customHeight="1">
      <c r="B844" s="38"/>
      <c r="C844" s="171" t="s">
        <v>1174</v>
      </c>
      <c r="D844" s="171" t="s">
        <v>177</v>
      </c>
      <c r="E844" s="172" t="s">
        <v>1175</v>
      </c>
      <c r="F844" s="265" t="s">
        <v>1176</v>
      </c>
      <c r="G844" s="265"/>
      <c r="H844" s="265"/>
      <c r="I844" s="265"/>
      <c r="J844" s="173" t="s">
        <v>189</v>
      </c>
      <c r="K844" s="174">
        <v>14.625</v>
      </c>
      <c r="L844" s="266">
        <v>0</v>
      </c>
      <c r="M844" s="267"/>
      <c r="N844" s="268">
        <f t="shared" si="35"/>
        <v>0</v>
      </c>
      <c r="O844" s="268"/>
      <c r="P844" s="268"/>
      <c r="Q844" s="268"/>
      <c r="R844" s="40"/>
      <c r="T844" s="175" t="s">
        <v>22</v>
      </c>
      <c r="U844" s="47" t="s">
        <v>45</v>
      </c>
      <c r="V844" s="39"/>
      <c r="W844" s="176">
        <f t="shared" si="36"/>
        <v>0</v>
      </c>
      <c r="X844" s="176">
        <v>0</v>
      </c>
      <c r="Y844" s="176">
        <f t="shared" si="37"/>
        <v>0</v>
      </c>
      <c r="Z844" s="176">
        <v>0</v>
      </c>
      <c r="AA844" s="177">
        <f t="shared" si="38"/>
        <v>0</v>
      </c>
      <c r="AR844" s="21" t="s">
        <v>181</v>
      </c>
      <c r="AT844" s="21" t="s">
        <v>177</v>
      </c>
      <c r="AU844" s="21" t="s">
        <v>140</v>
      </c>
      <c r="AY844" s="21" t="s">
        <v>176</v>
      </c>
      <c r="BE844" s="113">
        <f t="shared" si="39"/>
        <v>0</v>
      </c>
      <c r="BF844" s="113">
        <f t="shared" si="40"/>
        <v>0</v>
      </c>
      <c r="BG844" s="113">
        <f t="shared" si="41"/>
        <v>0</v>
      </c>
      <c r="BH844" s="113">
        <f t="shared" si="42"/>
        <v>0</v>
      </c>
      <c r="BI844" s="113">
        <f t="shared" si="43"/>
        <v>0</v>
      </c>
      <c r="BJ844" s="21" t="s">
        <v>88</v>
      </c>
      <c r="BK844" s="113">
        <f t="shared" si="44"/>
        <v>0</v>
      </c>
      <c r="BL844" s="21" t="s">
        <v>181</v>
      </c>
      <c r="BM844" s="21" t="s">
        <v>1177</v>
      </c>
    </row>
    <row r="845" spans="2:65" s="1" customFormat="1" ht="31.5" customHeight="1">
      <c r="B845" s="38"/>
      <c r="C845" s="171" t="s">
        <v>1178</v>
      </c>
      <c r="D845" s="171" t="s">
        <v>177</v>
      </c>
      <c r="E845" s="172" t="s">
        <v>206</v>
      </c>
      <c r="F845" s="265" t="s">
        <v>207</v>
      </c>
      <c r="G845" s="265"/>
      <c r="H845" s="265"/>
      <c r="I845" s="265"/>
      <c r="J845" s="173" t="s">
        <v>189</v>
      </c>
      <c r="K845" s="174">
        <v>8169.601</v>
      </c>
      <c r="L845" s="266">
        <v>0</v>
      </c>
      <c r="M845" s="267"/>
      <c r="N845" s="268">
        <f t="shared" si="35"/>
        <v>0</v>
      </c>
      <c r="O845" s="268"/>
      <c r="P845" s="268"/>
      <c r="Q845" s="268"/>
      <c r="R845" s="40"/>
      <c r="T845" s="175" t="s">
        <v>22</v>
      </c>
      <c r="U845" s="47" t="s">
        <v>45</v>
      </c>
      <c r="V845" s="39"/>
      <c r="W845" s="176">
        <f t="shared" si="36"/>
        <v>0</v>
      </c>
      <c r="X845" s="176">
        <v>0</v>
      </c>
      <c r="Y845" s="176">
        <f t="shared" si="37"/>
        <v>0</v>
      </c>
      <c r="Z845" s="176">
        <v>0</v>
      </c>
      <c r="AA845" s="177">
        <f t="shared" si="38"/>
        <v>0</v>
      </c>
      <c r="AR845" s="21" t="s">
        <v>181</v>
      </c>
      <c r="AT845" s="21" t="s">
        <v>177</v>
      </c>
      <c r="AU845" s="21" t="s">
        <v>140</v>
      </c>
      <c r="AY845" s="21" t="s">
        <v>176</v>
      </c>
      <c r="BE845" s="113">
        <f t="shared" si="39"/>
        <v>0</v>
      </c>
      <c r="BF845" s="113">
        <f t="shared" si="40"/>
        <v>0</v>
      </c>
      <c r="BG845" s="113">
        <f t="shared" si="41"/>
        <v>0</v>
      </c>
      <c r="BH845" s="113">
        <f t="shared" si="42"/>
        <v>0</v>
      </c>
      <c r="BI845" s="113">
        <f t="shared" si="43"/>
        <v>0</v>
      </c>
      <c r="BJ845" s="21" t="s">
        <v>88</v>
      </c>
      <c r="BK845" s="113">
        <f t="shared" si="44"/>
        <v>0</v>
      </c>
      <c r="BL845" s="21" t="s">
        <v>181</v>
      </c>
      <c r="BM845" s="21" t="s">
        <v>1179</v>
      </c>
    </row>
    <row r="846" spans="2:65" s="1" customFormat="1" ht="31.5" customHeight="1">
      <c r="B846" s="38"/>
      <c r="C846" s="171" t="s">
        <v>1180</v>
      </c>
      <c r="D846" s="171" t="s">
        <v>177</v>
      </c>
      <c r="E846" s="172" t="s">
        <v>1181</v>
      </c>
      <c r="F846" s="265" t="s">
        <v>1182</v>
      </c>
      <c r="G846" s="265"/>
      <c r="H846" s="265"/>
      <c r="I846" s="265"/>
      <c r="J846" s="173" t="s">
        <v>189</v>
      </c>
      <c r="K846" s="174">
        <v>277.875</v>
      </c>
      <c r="L846" s="266">
        <v>0</v>
      </c>
      <c r="M846" s="267"/>
      <c r="N846" s="268">
        <f t="shared" si="35"/>
        <v>0</v>
      </c>
      <c r="O846" s="268"/>
      <c r="P846" s="268"/>
      <c r="Q846" s="268"/>
      <c r="R846" s="40"/>
      <c r="T846" s="175" t="s">
        <v>22</v>
      </c>
      <c r="U846" s="47" t="s">
        <v>45</v>
      </c>
      <c r="V846" s="39"/>
      <c r="W846" s="176">
        <f t="shared" si="36"/>
        <v>0</v>
      </c>
      <c r="X846" s="176">
        <v>0</v>
      </c>
      <c r="Y846" s="176">
        <f t="shared" si="37"/>
        <v>0</v>
      </c>
      <c r="Z846" s="176">
        <v>0</v>
      </c>
      <c r="AA846" s="177">
        <f t="shared" si="38"/>
        <v>0</v>
      </c>
      <c r="AR846" s="21" t="s">
        <v>181</v>
      </c>
      <c r="AT846" s="21" t="s">
        <v>177</v>
      </c>
      <c r="AU846" s="21" t="s">
        <v>140</v>
      </c>
      <c r="AY846" s="21" t="s">
        <v>176</v>
      </c>
      <c r="BE846" s="113">
        <f t="shared" si="39"/>
        <v>0</v>
      </c>
      <c r="BF846" s="113">
        <f t="shared" si="40"/>
        <v>0</v>
      </c>
      <c r="BG846" s="113">
        <f t="shared" si="41"/>
        <v>0</v>
      </c>
      <c r="BH846" s="113">
        <f t="shared" si="42"/>
        <v>0</v>
      </c>
      <c r="BI846" s="113">
        <f t="shared" si="43"/>
        <v>0</v>
      </c>
      <c r="BJ846" s="21" t="s">
        <v>88</v>
      </c>
      <c r="BK846" s="113">
        <f t="shared" si="44"/>
        <v>0</v>
      </c>
      <c r="BL846" s="21" t="s">
        <v>181</v>
      </c>
      <c r="BM846" s="21" t="s">
        <v>1183</v>
      </c>
    </row>
    <row r="847" spans="2:65" s="1" customFormat="1" ht="31.5" customHeight="1">
      <c r="B847" s="38"/>
      <c r="C847" s="171" t="s">
        <v>1184</v>
      </c>
      <c r="D847" s="171" t="s">
        <v>177</v>
      </c>
      <c r="E847" s="172" t="s">
        <v>1185</v>
      </c>
      <c r="F847" s="265" t="s">
        <v>1186</v>
      </c>
      <c r="G847" s="265"/>
      <c r="H847" s="265"/>
      <c r="I847" s="265"/>
      <c r="J847" s="173" t="s">
        <v>189</v>
      </c>
      <c r="K847" s="174">
        <v>429.979</v>
      </c>
      <c r="L847" s="266">
        <v>0</v>
      </c>
      <c r="M847" s="267"/>
      <c r="N847" s="268">
        <f t="shared" si="35"/>
        <v>0</v>
      </c>
      <c r="O847" s="268"/>
      <c r="P847" s="268"/>
      <c r="Q847" s="268"/>
      <c r="R847" s="40"/>
      <c r="T847" s="175" t="s">
        <v>22</v>
      </c>
      <c r="U847" s="47" t="s">
        <v>45</v>
      </c>
      <c r="V847" s="39"/>
      <c r="W847" s="176">
        <f t="shared" si="36"/>
        <v>0</v>
      </c>
      <c r="X847" s="176">
        <v>0</v>
      </c>
      <c r="Y847" s="176">
        <f t="shared" si="37"/>
        <v>0</v>
      </c>
      <c r="Z847" s="176">
        <v>0</v>
      </c>
      <c r="AA847" s="177">
        <f t="shared" si="38"/>
        <v>0</v>
      </c>
      <c r="AR847" s="21" t="s">
        <v>181</v>
      </c>
      <c r="AT847" s="21" t="s">
        <v>177</v>
      </c>
      <c r="AU847" s="21" t="s">
        <v>140</v>
      </c>
      <c r="AY847" s="21" t="s">
        <v>176</v>
      </c>
      <c r="BE847" s="113">
        <f t="shared" si="39"/>
        <v>0</v>
      </c>
      <c r="BF847" s="113">
        <f t="shared" si="40"/>
        <v>0</v>
      </c>
      <c r="BG847" s="113">
        <f t="shared" si="41"/>
        <v>0</v>
      </c>
      <c r="BH847" s="113">
        <f t="shared" si="42"/>
        <v>0</v>
      </c>
      <c r="BI847" s="113">
        <f t="shared" si="43"/>
        <v>0</v>
      </c>
      <c r="BJ847" s="21" t="s">
        <v>88</v>
      </c>
      <c r="BK847" s="113">
        <f t="shared" si="44"/>
        <v>0</v>
      </c>
      <c r="BL847" s="21" t="s">
        <v>181</v>
      </c>
      <c r="BM847" s="21" t="s">
        <v>1187</v>
      </c>
    </row>
    <row r="848" spans="2:65" s="1" customFormat="1" ht="22.5" customHeight="1">
      <c r="B848" s="38"/>
      <c r="C848" s="171" t="s">
        <v>1188</v>
      </c>
      <c r="D848" s="171" t="s">
        <v>177</v>
      </c>
      <c r="E848" s="172" t="s">
        <v>1189</v>
      </c>
      <c r="F848" s="265" t="s">
        <v>1190</v>
      </c>
      <c r="G848" s="265"/>
      <c r="H848" s="265"/>
      <c r="I848" s="265"/>
      <c r="J848" s="173" t="s">
        <v>189</v>
      </c>
      <c r="K848" s="174">
        <v>14.625</v>
      </c>
      <c r="L848" s="266">
        <v>0</v>
      </c>
      <c r="M848" s="267"/>
      <c r="N848" s="268">
        <f t="shared" si="35"/>
        <v>0</v>
      </c>
      <c r="O848" s="268"/>
      <c r="P848" s="268"/>
      <c r="Q848" s="268"/>
      <c r="R848" s="40"/>
      <c r="T848" s="175" t="s">
        <v>22</v>
      </c>
      <c r="U848" s="47" t="s">
        <v>45</v>
      </c>
      <c r="V848" s="39"/>
      <c r="W848" s="176">
        <f t="shared" si="36"/>
        <v>0</v>
      </c>
      <c r="X848" s="176">
        <v>0</v>
      </c>
      <c r="Y848" s="176">
        <f t="shared" si="37"/>
        <v>0</v>
      </c>
      <c r="Z848" s="176">
        <v>0</v>
      </c>
      <c r="AA848" s="177">
        <f t="shared" si="38"/>
        <v>0</v>
      </c>
      <c r="AR848" s="21" t="s">
        <v>181</v>
      </c>
      <c r="AT848" s="21" t="s">
        <v>177</v>
      </c>
      <c r="AU848" s="21" t="s">
        <v>140</v>
      </c>
      <c r="AY848" s="21" t="s">
        <v>176</v>
      </c>
      <c r="BE848" s="113">
        <f t="shared" si="39"/>
        <v>0</v>
      </c>
      <c r="BF848" s="113">
        <f t="shared" si="40"/>
        <v>0</v>
      </c>
      <c r="BG848" s="113">
        <f t="shared" si="41"/>
        <v>0</v>
      </c>
      <c r="BH848" s="113">
        <f t="shared" si="42"/>
        <v>0</v>
      </c>
      <c r="BI848" s="113">
        <f t="shared" si="43"/>
        <v>0</v>
      </c>
      <c r="BJ848" s="21" t="s">
        <v>88</v>
      </c>
      <c r="BK848" s="113">
        <f t="shared" si="44"/>
        <v>0</v>
      </c>
      <c r="BL848" s="21" t="s">
        <v>181</v>
      </c>
      <c r="BM848" s="21" t="s">
        <v>1191</v>
      </c>
    </row>
    <row r="849" spans="2:51" s="10" customFormat="1" ht="22.5" customHeight="1">
      <c r="B849" s="178"/>
      <c r="C849" s="179"/>
      <c r="D849" s="179"/>
      <c r="E849" s="180" t="s">
        <v>22</v>
      </c>
      <c r="F849" s="269" t="s">
        <v>1192</v>
      </c>
      <c r="G849" s="270"/>
      <c r="H849" s="270"/>
      <c r="I849" s="270"/>
      <c r="J849" s="179"/>
      <c r="K849" s="181">
        <v>14.625</v>
      </c>
      <c r="L849" s="179"/>
      <c r="M849" s="179"/>
      <c r="N849" s="179"/>
      <c r="O849" s="179"/>
      <c r="P849" s="179"/>
      <c r="Q849" s="179"/>
      <c r="R849" s="182"/>
      <c r="T849" s="183"/>
      <c r="U849" s="179"/>
      <c r="V849" s="179"/>
      <c r="W849" s="179"/>
      <c r="X849" s="179"/>
      <c r="Y849" s="179"/>
      <c r="Z849" s="179"/>
      <c r="AA849" s="184"/>
      <c r="AT849" s="185" t="s">
        <v>199</v>
      </c>
      <c r="AU849" s="185" t="s">
        <v>140</v>
      </c>
      <c r="AV849" s="10" t="s">
        <v>140</v>
      </c>
      <c r="AW849" s="10" t="s">
        <v>37</v>
      </c>
      <c r="AX849" s="10" t="s">
        <v>80</v>
      </c>
      <c r="AY849" s="185" t="s">
        <v>176</v>
      </c>
    </row>
    <row r="850" spans="2:51" s="11" customFormat="1" ht="22.5" customHeight="1">
      <c r="B850" s="186"/>
      <c r="C850" s="187"/>
      <c r="D850" s="187"/>
      <c r="E850" s="188" t="s">
        <v>22</v>
      </c>
      <c r="F850" s="271" t="s">
        <v>200</v>
      </c>
      <c r="G850" s="272"/>
      <c r="H850" s="272"/>
      <c r="I850" s="272"/>
      <c r="J850" s="187"/>
      <c r="K850" s="189">
        <v>14.625</v>
      </c>
      <c r="L850" s="187"/>
      <c r="M850" s="187"/>
      <c r="N850" s="187"/>
      <c r="O850" s="187"/>
      <c r="P850" s="187"/>
      <c r="Q850" s="187"/>
      <c r="R850" s="190"/>
      <c r="T850" s="191"/>
      <c r="U850" s="187"/>
      <c r="V850" s="187"/>
      <c r="W850" s="187"/>
      <c r="X850" s="187"/>
      <c r="Y850" s="187"/>
      <c r="Z850" s="187"/>
      <c r="AA850" s="192"/>
      <c r="AT850" s="193" t="s">
        <v>199</v>
      </c>
      <c r="AU850" s="193" t="s">
        <v>140</v>
      </c>
      <c r="AV850" s="11" t="s">
        <v>181</v>
      </c>
      <c r="AW850" s="11" t="s">
        <v>37</v>
      </c>
      <c r="AX850" s="11" t="s">
        <v>88</v>
      </c>
      <c r="AY850" s="193" t="s">
        <v>176</v>
      </c>
    </row>
    <row r="851" spans="2:51" s="10" customFormat="1" ht="22.5" customHeight="1">
      <c r="B851" s="178"/>
      <c r="C851" s="179"/>
      <c r="D851" s="179"/>
      <c r="E851" s="180" t="s">
        <v>22</v>
      </c>
      <c r="F851" s="303" t="s">
        <v>22</v>
      </c>
      <c r="G851" s="304"/>
      <c r="H851" s="304"/>
      <c r="I851" s="304"/>
      <c r="J851" s="179"/>
      <c r="K851" s="181">
        <v>0</v>
      </c>
      <c r="L851" s="179"/>
      <c r="M851" s="179"/>
      <c r="N851" s="179"/>
      <c r="O851" s="179"/>
      <c r="P851" s="179"/>
      <c r="Q851" s="179"/>
      <c r="R851" s="182"/>
      <c r="T851" s="183"/>
      <c r="U851" s="179"/>
      <c r="V851" s="179"/>
      <c r="W851" s="179"/>
      <c r="X851" s="179"/>
      <c r="Y851" s="179"/>
      <c r="Z851" s="179"/>
      <c r="AA851" s="184"/>
      <c r="AT851" s="185" t="s">
        <v>199</v>
      </c>
      <c r="AU851" s="185" t="s">
        <v>140</v>
      </c>
      <c r="AV851" s="10" t="s">
        <v>140</v>
      </c>
      <c r="AW851" s="10" t="s">
        <v>37</v>
      </c>
      <c r="AX851" s="10" t="s">
        <v>80</v>
      </c>
      <c r="AY851" s="185" t="s">
        <v>176</v>
      </c>
    </row>
    <row r="852" spans="2:51" s="10" customFormat="1" ht="22.5" customHeight="1">
      <c r="B852" s="178"/>
      <c r="C852" s="179"/>
      <c r="D852" s="179"/>
      <c r="E852" s="180" t="s">
        <v>22</v>
      </c>
      <c r="F852" s="303" t="s">
        <v>22</v>
      </c>
      <c r="G852" s="304"/>
      <c r="H852" s="304"/>
      <c r="I852" s="304"/>
      <c r="J852" s="179"/>
      <c r="K852" s="181">
        <v>0</v>
      </c>
      <c r="L852" s="179"/>
      <c r="M852" s="179"/>
      <c r="N852" s="179"/>
      <c r="O852" s="179"/>
      <c r="P852" s="179"/>
      <c r="Q852" s="179"/>
      <c r="R852" s="182"/>
      <c r="T852" s="183"/>
      <c r="U852" s="179"/>
      <c r="V852" s="179"/>
      <c r="W852" s="179"/>
      <c r="X852" s="179"/>
      <c r="Y852" s="179"/>
      <c r="Z852" s="179"/>
      <c r="AA852" s="184"/>
      <c r="AT852" s="185" t="s">
        <v>199</v>
      </c>
      <c r="AU852" s="185" t="s">
        <v>140</v>
      </c>
      <c r="AV852" s="10" t="s">
        <v>140</v>
      </c>
      <c r="AW852" s="10" t="s">
        <v>37</v>
      </c>
      <c r="AX852" s="10" t="s">
        <v>80</v>
      </c>
      <c r="AY852" s="185" t="s">
        <v>176</v>
      </c>
    </row>
    <row r="853" spans="2:51" s="10" customFormat="1" ht="22.5" customHeight="1">
      <c r="B853" s="178"/>
      <c r="C853" s="179"/>
      <c r="D853" s="179"/>
      <c r="E853" s="180" t="s">
        <v>22</v>
      </c>
      <c r="F853" s="303" t="s">
        <v>22</v>
      </c>
      <c r="G853" s="304"/>
      <c r="H853" s="304"/>
      <c r="I853" s="304"/>
      <c r="J853" s="179"/>
      <c r="K853" s="181">
        <v>0</v>
      </c>
      <c r="L853" s="179"/>
      <c r="M853" s="179"/>
      <c r="N853" s="179"/>
      <c r="O853" s="179"/>
      <c r="P853" s="179"/>
      <c r="Q853" s="179"/>
      <c r="R853" s="182"/>
      <c r="T853" s="183"/>
      <c r="U853" s="179"/>
      <c r="V853" s="179"/>
      <c r="W853" s="179"/>
      <c r="X853" s="179"/>
      <c r="Y853" s="179"/>
      <c r="Z853" s="179"/>
      <c r="AA853" s="184"/>
      <c r="AT853" s="185" t="s">
        <v>199</v>
      </c>
      <c r="AU853" s="185" t="s">
        <v>140</v>
      </c>
      <c r="AV853" s="10" t="s">
        <v>140</v>
      </c>
      <c r="AW853" s="10" t="s">
        <v>37</v>
      </c>
      <c r="AX853" s="10" t="s">
        <v>80</v>
      </c>
      <c r="AY853" s="185" t="s">
        <v>176</v>
      </c>
    </row>
    <row r="854" spans="2:51" s="10" customFormat="1" ht="22.5" customHeight="1">
      <c r="B854" s="178"/>
      <c r="C854" s="179"/>
      <c r="D854" s="179"/>
      <c r="E854" s="180" t="s">
        <v>22</v>
      </c>
      <c r="F854" s="303" t="s">
        <v>22</v>
      </c>
      <c r="G854" s="304"/>
      <c r="H854" s="304"/>
      <c r="I854" s="304"/>
      <c r="J854" s="179"/>
      <c r="K854" s="181">
        <v>0</v>
      </c>
      <c r="L854" s="179"/>
      <c r="M854" s="179"/>
      <c r="N854" s="179"/>
      <c r="O854" s="179"/>
      <c r="P854" s="179"/>
      <c r="Q854" s="179"/>
      <c r="R854" s="182"/>
      <c r="T854" s="183"/>
      <c r="U854" s="179"/>
      <c r="V854" s="179"/>
      <c r="W854" s="179"/>
      <c r="X854" s="179"/>
      <c r="Y854" s="179"/>
      <c r="Z854" s="179"/>
      <c r="AA854" s="184"/>
      <c r="AT854" s="185" t="s">
        <v>199</v>
      </c>
      <c r="AU854" s="185" t="s">
        <v>140</v>
      </c>
      <c r="AV854" s="10" t="s">
        <v>140</v>
      </c>
      <c r="AW854" s="10" t="s">
        <v>37</v>
      </c>
      <c r="AX854" s="10" t="s">
        <v>80</v>
      </c>
      <c r="AY854" s="185" t="s">
        <v>176</v>
      </c>
    </row>
    <row r="855" spans="2:51" s="10" customFormat="1" ht="22.5" customHeight="1">
      <c r="B855" s="178"/>
      <c r="C855" s="179"/>
      <c r="D855" s="179"/>
      <c r="E855" s="180" t="s">
        <v>22</v>
      </c>
      <c r="F855" s="303" t="s">
        <v>22</v>
      </c>
      <c r="G855" s="304"/>
      <c r="H855" s="304"/>
      <c r="I855" s="304"/>
      <c r="J855" s="179"/>
      <c r="K855" s="181">
        <v>0</v>
      </c>
      <c r="L855" s="179"/>
      <c r="M855" s="179"/>
      <c r="N855" s="179"/>
      <c r="O855" s="179"/>
      <c r="P855" s="179"/>
      <c r="Q855" s="179"/>
      <c r="R855" s="182"/>
      <c r="T855" s="183"/>
      <c r="U855" s="179"/>
      <c r="V855" s="179"/>
      <c r="W855" s="179"/>
      <c r="X855" s="179"/>
      <c r="Y855" s="179"/>
      <c r="Z855" s="179"/>
      <c r="AA855" s="184"/>
      <c r="AT855" s="185" t="s">
        <v>199</v>
      </c>
      <c r="AU855" s="185" t="s">
        <v>140</v>
      </c>
      <c r="AV855" s="10" t="s">
        <v>140</v>
      </c>
      <c r="AW855" s="10" t="s">
        <v>37</v>
      </c>
      <c r="AX855" s="10" t="s">
        <v>80</v>
      </c>
      <c r="AY855" s="185" t="s">
        <v>176</v>
      </c>
    </row>
    <row r="856" spans="2:51" s="10" customFormat="1" ht="22.5" customHeight="1">
      <c r="B856" s="178"/>
      <c r="C856" s="179"/>
      <c r="D856" s="179"/>
      <c r="E856" s="180" t="s">
        <v>22</v>
      </c>
      <c r="F856" s="303" t="s">
        <v>22</v>
      </c>
      <c r="G856" s="304"/>
      <c r="H856" s="304"/>
      <c r="I856" s="304"/>
      <c r="J856" s="179"/>
      <c r="K856" s="181">
        <v>0</v>
      </c>
      <c r="L856" s="179"/>
      <c r="M856" s="179"/>
      <c r="N856" s="179"/>
      <c r="O856" s="179"/>
      <c r="P856" s="179"/>
      <c r="Q856" s="179"/>
      <c r="R856" s="182"/>
      <c r="T856" s="183"/>
      <c r="U856" s="179"/>
      <c r="V856" s="179"/>
      <c r="W856" s="179"/>
      <c r="X856" s="179"/>
      <c r="Y856" s="179"/>
      <c r="Z856" s="179"/>
      <c r="AA856" s="184"/>
      <c r="AT856" s="185" t="s">
        <v>199</v>
      </c>
      <c r="AU856" s="185" t="s">
        <v>140</v>
      </c>
      <c r="AV856" s="10" t="s">
        <v>140</v>
      </c>
      <c r="AW856" s="10" t="s">
        <v>37</v>
      </c>
      <c r="AX856" s="10" t="s">
        <v>80</v>
      </c>
      <c r="AY856" s="185" t="s">
        <v>176</v>
      </c>
    </row>
    <row r="857" spans="2:51" s="10" customFormat="1" ht="22.5" customHeight="1">
      <c r="B857" s="178"/>
      <c r="C857" s="179"/>
      <c r="D857" s="179"/>
      <c r="E857" s="180" t="s">
        <v>22</v>
      </c>
      <c r="F857" s="303" t="s">
        <v>22</v>
      </c>
      <c r="G857" s="304"/>
      <c r="H857" s="304"/>
      <c r="I857" s="304"/>
      <c r="J857" s="179"/>
      <c r="K857" s="181">
        <v>0</v>
      </c>
      <c r="L857" s="179"/>
      <c r="M857" s="179"/>
      <c r="N857" s="179"/>
      <c r="O857" s="179"/>
      <c r="P857" s="179"/>
      <c r="Q857" s="179"/>
      <c r="R857" s="182"/>
      <c r="T857" s="183"/>
      <c r="U857" s="179"/>
      <c r="V857" s="179"/>
      <c r="W857" s="179"/>
      <c r="X857" s="179"/>
      <c r="Y857" s="179"/>
      <c r="Z857" s="179"/>
      <c r="AA857" s="184"/>
      <c r="AT857" s="185" t="s">
        <v>199</v>
      </c>
      <c r="AU857" s="185" t="s">
        <v>140</v>
      </c>
      <c r="AV857" s="10" t="s">
        <v>140</v>
      </c>
      <c r="AW857" s="10" t="s">
        <v>37</v>
      </c>
      <c r="AX857" s="10" t="s">
        <v>80</v>
      </c>
      <c r="AY857" s="185" t="s">
        <v>176</v>
      </c>
    </row>
    <row r="858" spans="2:51" s="10" customFormat="1" ht="22.5" customHeight="1">
      <c r="B858" s="178"/>
      <c r="C858" s="179"/>
      <c r="D858" s="179"/>
      <c r="E858" s="180" t="s">
        <v>22</v>
      </c>
      <c r="F858" s="303" t="s">
        <v>22</v>
      </c>
      <c r="G858" s="304"/>
      <c r="H858" s="304"/>
      <c r="I858" s="304"/>
      <c r="J858" s="179"/>
      <c r="K858" s="181">
        <v>0</v>
      </c>
      <c r="L858" s="179"/>
      <c r="M858" s="179"/>
      <c r="N858" s="179"/>
      <c r="O858" s="179"/>
      <c r="P858" s="179"/>
      <c r="Q858" s="179"/>
      <c r="R858" s="182"/>
      <c r="T858" s="183"/>
      <c r="U858" s="179"/>
      <c r="V858" s="179"/>
      <c r="W858" s="179"/>
      <c r="X858" s="179"/>
      <c r="Y858" s="179"/>
      <c r="Z858" s="179"/>
      <c r="AA858" s="184"/>
      <c r="AT858" s="185" t="s">
        <v>199</v>
      </c>
      <c r="AU858" s="185" t="s">
        <v>140</v>
      </c>
      <c r="AV858" s="10" t="s">
        <v>140</v>
      </c>
      <c r="AW858" s="10" t="s">
        <v>37</v>
      </c>
      <c r="AX858" s="10" t="s">
        <v>80</v>
      </c>
      <c r="AY858" s="185" t="s">
        <v>176</v>
      </c>
    </row>
    <row r="859" spans="2:51" s="10" customFormat="1" ht="22.5" customHeight="1">
      <c r="B859" s="178"/>
      <c r="C859" s="179"/>
      <c r="D859" s="179"/>
      <c r="E859" s="180" t="s">
        <v>22</v>
      </c>
      <c r="F859" s="303" t="s">
        <v>22</v>
      </c>
      <c r="G859" s="304"/>
      <c r="H859" s="304"/>
      <c r="I859" s="304"/>
      <c r="J859" s="179"/>
      <c r="K859" s="181">
        <v>0</v>
      </c>
      <c r="L859" s="179"/>
      <c r="M859" s="179"/>
      <c r="N859" s="179"/>
      <c r="O859" s="179"/>
      <c r="P859" s="179"/>
      <c r="Q859" s="179"/>
      <c r="R859" s="182"/>
      <c r="T859" s="183"/>
      <c r="U859" s="179"/>
      <c r="V859" s="179"/>
      <c r="W859" s="179"/>
      <c r="X859" s="179"/>
      <c r="Y859" s="179"/>
      <c r="Z859" s="179"/>
      <c r="AA859" s="184"/>
      <c r="AT859" s="185" t="s">
        <v>199</v>
      </c>
      <c r="AU859" s="185" t="s">
        <v>140</v>
      </c>
      <c r="AV859" s="10" t="s">
        <v>140</v>
      </c>
      <c r="AW859" s="10" t="s">
        <v>37</v>
      </c>
      <c r="AX859" s="10" t="s">
        <v>80</v>
      </c>
      <c r="AY859" s="185" t="s">
        <v>176</v>
      </c>
    </row>
    <row r="860" spans="2:51" s="10" customFormat="1" ht="22.5" customHeight="1">
      <c r="B860" s="178"/>
      <c r="C860" s="179"/>
      <c r="D860" s="179"/>
      <c r="E860" s="180" t="s">
        <v>22</v>
      </c>
      <c r="F860" s="303" t="s">
        <v>22</v>
      </c>
      <c r="G860" s="304"/>
      <c r="H860" s="304"/>
      <c r="I860" s="304"/>
      <c r="J860" s="179"/>
      <c r="K860" s="181">
        <v>0</v>
      </c>
      <c r="L860" s="179"/>
      <c r="M860" s="179"/>
      <c r="N860" s="179"/>
      <c r="O860" s="179"/>
      <c r="P860" s="179"/>
      <c r="Q860" s="179"/>
      <c r="R860" s="182"/>
      <c r="T860" s="183"/>
      <c r="U860" s="179"/>
      <c r="V860" s="179"/>
      <c r="W860" s="179"/>
      <c r="X860" s="179"/>
      <c r="Y860" s="179"/>
      <c r="Z860" s="179"/>
      <c r="AA860" s="184"/>
      <c r="AT860" s="185" t="s">
        <v>199</v>
      </c>
      <c r="AU860" s="185" t="s">
        <v>140</v>
      </c>
      <c r="AV860" s="10" t="s">
        <v>140</v>
      </c>
      <c r="AW860" s="10" t="s">
        <v>37</v>
      </c>
      <c r="AX860" s="10" t="s">
        <v>80</v>
      </c>
      <c r="AY860" s="185" t="s">
        <v>176</v>
      </c>
    </row>
    <row r="861" spans="2:63" s="9" customFormat="1" ht="22.35" customHeight="1">
      <c r="B861" s="160"/>
      <c r="C861" s="161"/>
      <c r="D861" s="170" t="s">
        <v>248</v>
      </c>
      <c r="E861" s="170"/>
      <c r="F861" s="170"/>
      <c r="G861" s="170"/>
      <c r="H861" s="170"/>
      <c r="I861" s="170"/>
      <c r="J861" s="170"/>
      <c r="K861" s="170"/>
      <c r="L861" s="170"/>
      <c r="M861" s="170"/>
      <c r="N861" s="275">
        <f>BK861</f>
        <v>0</v>
      </c>
      <c r="O861" s="276"/>
      <c r="P861" s="276"/>
      <c r="Q861" s="276"/>
      <c r="R861" s="163"/>
      <c r="T861" s="164"/>
      <c r="U861" s="161"/>
      <c r="V861" s="161"/>
      <c r="W861" s="165">
        <f>W862</f>
        <v>0</v>
      </c>
      <c r="X861" s="161"/>
      <c r="Y861" s="165">
        <f>Y862</f>
        <v>0</v>
      </c>
      <c r="Z861" s="161"/>
      <c r="AA861" s="166">
        <f>AA862</f>
        <v>0</v>
      </c>
      <c r="AR861" s="167" t="s">
        <v>88</v>
      </c>
      <c r="AT861" s="168" t="s">
        <v>79</v>
      </c>
      <c r="AU861" s="168" t="s">
        <v>140</v>
      </c>
      <c r="AY861" s="167" t="s">
        <v>176</v>
      </c>
      <c r="BK861" s="169">
        <f>BK862</f>
        <v>0</v>
      </c>
    </row>
    <row r="862" spans="2:65" s="1" customFormat="1" ht="31.5" customHeight="1">
      <c r="B862" s="38"/>
      <c r="C862" s="171" t="s">
        <v>1193</v>
      </c>
      <c r="D862" s="171" t="s">
        <v>177</v>
      </c>
      <c r="E862" s="172" t="s">
        <v>1194</v>
      </c>
      <c r="F862" s="265" t="s">
        <v>1195</v>
      </c>
      <c r="G862" s="265"/>
      <c r="H862" s="265"/>
      <c r="I862" s="265"/>
      <c r="J862" s="173" t="s">
        <v>189</v>
      </c>
      <c r="K862" s="174">
        <v>582.61</v>
      </c>
      <c r="L862" s="266">
        <v>0</v>
      </c>
      <c r="M862" s="267"/>
      <c r="N862" s="268">
        <f>ROUND(L862*K862,2)</f>
        <v>0</v>
      </c>
      <c r="O862" s="268"/>
      <c r="P862" s="268"/>
      <c r="Q862" s="268"/>
      <c r="R862" s="40"/>
      <c r="T862" s="175" t="s">
        <v>22</v>
      </c>
      <c r="U862" s="47" t="s">
        <v>45</v>
      </c>
      <c r="V862" s="39"/>
      <c r="W862" s="176">
        <f>V862*K862</f>
        <v>0</v>
      </c>
      <c r="X862" s="176">
        <v>0</v>
      </c>
      <c r="Y862" s="176">
        <f>X862*K862</f>
        <v>0</v>
      </c>
      <c r="Z862" s="176">
        <v>0</v>
      </c>
      <c r="AA862" s="177">
        <f>Z862*K862</f>
        <v>0</v>
      </c>
      <c r="AR862" s="21" t="s">
        <v>181</v>
      </c>
      <c r="AT862" s="21" t="s">
        <v>177</v>
      </c>
      <c r="AU862" s="21" t="s">
        <v>186</v>
      </c>
      <c r="AY862" s="21" t="s">
        <v>176</v>
      </c>
      <c r="BE862" s="113">
        <f>IF(U862="základní",N862,0)</f>
        <v>0</v>
      </c>
      <c r="BF862" s="113">
        <f>IF(U862="snížená",N862,0)</f>
        <v>0</v>
      </c>
      <c r="BG862" s="113">
        <f>IF(U862="zákl. přenesená",N862,0)</f>
        <v>0</v>
      </c>
      <c r="BH862" s="113">
        <f>IF(U862="sníž. přenesená",N862,0)</f>
        <v>0</v>
      </c>
      <c r="BI862" s="113">
        <f>IF(U862="nulová",N862,0)</f>
        <v>0</v>
      </c>
      <c r="BJ862" s="21" t="s">
        <v>88</v>
      </c>
      <c r="BK862" s="113">
        <f>ROUND(L862*K862,2)</f>
        <v>0</v>
      </c>
      <c r="BL862" s="21" t="s">
        <v>181</v>
      </c>
      <c r="BM862" s="21" t="s">
        <v>1196</v>
      </c>
    </row>
    <row r="863" spans="2:63" s="9" customFormat="1" ht="37.35" customHeight="1">
      <c r="B863" s="160"/>
      <c r="C863" s="161"/>
      <c r="D863" s="162" t="s">
        <v>249</v>
      </c>
      <c r="E863" s="162"/>
      <c r="F863" s="162"/>
      <c r="G863" s="162"/>
      <c r="H863" s="162"/>
      <c r="I863" s="162"/>
      <c r="J863" s="162"/>
      <c r="K863" s="162"/>
      <c r="L863" s="162"/>
      <c r="M863" s="162"/>
      <c r="N863" s="299">
        <f>BK863</f>
        <v>0</v>
      </c>
      <c r="O863" s="300"/>
      <c r="P863" s="300"/>
      <c r="Q863" s="300"/>
      <c r="R863" s="163"/>
      <c r="T863" s="164"/>
      <c r="U863" s="161"/>
      <c r="V863" s="161"/>
      <c r="W863" s="165">
        <f>W864+W890+W912+W1006+W1067+W1156+W1184+W1301+W1330+W1401+W1405+W1427+W1503+W1533+W1540+W1549</f>
        <v>0</v>
      </c>
      <c r="X863" s="161"/>
      <c r="Y863" s="165">
        <f>Y864+Y890+Y912+Y1006+Y1067+Y1156+Y1184+Y1301+Y1330+Y1401+Y1405+Y1427+Y1503+Y1533+Y1540+Y1549</f>
        <v>145.63861504000002</v>
      </c>
      <c r="Z863" s="161"/>
      <c r="AA863" s="166">
        <f>AA864+AA890+AA912+AA1006+AA1067+AA1156+AA1184+AA1301+AA1330+AA1401+AA1405+AA1427+AA1503+AA1533+AA1540+AA1549</f>
        <v>82.4031928</v>
      </c>
      <c r="AR863" s="167" t="s">
        <v>140</v>
      </c>
      <c r="AT863" s="168" t="s">
        <v>79</v>
      </c>
      <c r="AU863" s="168" t="s">
        <v>80</v>
      </c>
      <c r="AY863" s="167" t="s">
        <v>176</v>
      </c>
      <c r="BK863" s="169">
        <f>BK864+BK890+BK912+BK1006+BK1067+BK1156+BK1184+BK1301+BK1330+BK1401+BK1405+BK1427+BK1503+BK1533+BK1540+BK1549</f>
        <v>0</v>
      </c>
    </row>
    <row r="864" spans="2:63" s="9" customFormat="1" ht="19.9" customHeight="1">
      <c r="B864" s="160"/>
      <c r="C864" s="161"/>
      <c r="D864" s="170" t="s">
        <v>250</v>
      </c>
      <c r="E864" s="170"/>
      <c r="F864" s="170"/>
      <c r="G864" s="170"/>
      <c r="H864" s="170"/>
      <c r="I864" s="170"/>
      <c r="J864" s="170"/>
      <c r="K864" s="170"/>
      <c r="L864" s="170"/>
      <c r="M864" s="170"/>
      <c r="N864" s="275">
        <f>BK864</f>
        <v>0</v>
      </c>
      <c r="O864" s="276"/>
      <c r="P864" s="276"/>
      <c r="Q864" s="276"/>
      <c r="R864" s="163"/>
      <c r="T864" s="164"/>
      <c r="U864" s="161"/>
      <c r="V864" s="161"/>
      <c r="W864" s="165">
        <f>SUM(W865:W889)</f>
        <v>0</v>
      </c>
      <c r="X864" s="161"/>
      <c r="Y864" s="165">
        <f>SUM(Y865:Y889)</f>
        <v>0.5503300400000001</v>
      </c>
      <c r="Z864" s="161"/>
      <c r="AA864" s="166">
        <f>SUM(AA865:AA889)</f>
        <v>0</v>
      </c>
      <c r="AR864" s="167" t="s">
        <v>140</v>
      </c>
      <c r="AT864" s="168" t="s">
        <v>79</v>
      </c>
      <c r="AU864" s="168" t="s">
        <v>88</v>
      </c>
      <c r="AY864" s="167" t="s">
        <v>176</v>
      </c>
      <c r="BK864" s="169">
        <f>SUM(BK865:BK889)</f>
        <v>0</v>
      </c>
    </row>
    <row r="865" spans="2:65" s="1" customFormat="1" ht="31.5" customHeight="1">
      <c r="B865" s="38"/>
      <c r="C865" s="171" t="s">
        <v>1197</v>
      </c>
      <c r="D865" s="171" t="s">
        <v>177</v>
      </c>
      <c r="E865" s="172" t="s">
        <v>1198</v>
      </c>
      <c r="F865" s="265" t="s">
        <v>1199</v>
      </c>
      <c r="G865" s="265"/>
      <c r="H865" s="265"/>
      <c r="I865" s="265"/>
      <c r="J865" s="173" t="s">
        <v>269</v>
      </c>
      <c r="K865" s="174">
        <v>32.346</v>
      </c>
      <c r="L865" s="266">
        <v>0</v>
      </c>
      <c r="M865" s="267"/>
      <c r="N865" s="268">
        <f>ROUND(L865*K865,2)</f>
        <v>0</v>
      </c>
      <c r="O865" s="268"/>
      <c r="P865" s="268"/>
      <c r="Q865" s="268"/>
      <c r="R865" s="40"/>
      <c r="T865" s="175" t="s">
        <v>22</v>
      </c>
      <c r="U865" s="47" t="s">
        <v>45</v>
      </c>
      <c r="V865" s="39"/>
      <c r="W865" s="176">
        <f>V865*K865</f>
        <v>0</v>
      </c>
      <c r="X865" s="176">
        <v>0</v>
      </c>
      <c r="Y865" s="176">
        <f>X865*K865</f>
        <v>0</v>
      </c>
      <c r="Z865" s="176">
        <v>0</v>
      </c>
      <c r="AA865" s="177">
        <f>Z865*K865</f>
        <v>0</v>
      </c>
      <c r="AR865" s="21" t="s">
        <v>318</v>
      </c>
      <c r="AT865" s="21" t="s">
        <v>177</v>
      </c>
      <c r="AU865" s="21" t="s">
        <v>140</v>
      </c>
      <c r="AY865" s="21" t="s">
        <v>176</v>
      </c>
      <c r="BE865" s="113">
        <f>IF(U865="základní",N865,0)</f>
        <v>0</v>
      </c>
      <c r="BF865" s="113">
        <f>IF(U865="snížená",N865,0)</f>
        <v>0</v>
      </c>
      <c r="BG865" s="113">
        <f>IF(U865="zákl. přenesená",N865,0)</f>
        <v>0</v>
      </c>
      <c r="BH865" s="113">
        <f>IF(U865="sníž. přenesená",N865,0)</f>
        <v>0</v>
      </c>
      <c r="BI865" s="113">
        <f>IF(U865="nulová",N865,0)</f>
        <v>0</v>
      </c>
      <c r="BJ865" s="21" t="s">
        <v>88</v>
      </c>
      <c r="BK865" s="113">
        <f>ROUND(L865*K865,2)</f>
        <v>0</v>
      </c>
      <c r="BL865" s="21" t="s">
        <v>318</v>
      </c>
      <c r="BM865" s="21" t="s">
        <v>1200</v>
      </c>
    </row>
    <row r="866" spans="2:51" s="12" customFormat="1" ht="22.5" customHeight="1">
      <c r="B866" s="194"/>
      <c r="C866" s="195"/>
      <c r="D866" s="195"/>
      <c r="E866" s="196" t="s">
        <v>22</v>
      </c>
      <c r="F866" s="311" t="s">
        <v>286</v>
      </c>
      <c r="G866" s="312"/>
      <c r="H866" s="312"/>
      <c r="I866" s="312"/>
      <c r="J866" s="195"/>
      <c r="K866" s="197" t="s">
        <v>22</v>
      </c>
      <c r="L866" s="195"/>
      <c r="M866" s="195"/>
      <c r="N866" s="195"/>
      <c r="O866" s="195"/>
      <c r="P866" s="195"/>
      <c r="Q866" s="195"/>
      <c r="R866" s="198"/>
      <c r="T866" s="199"/>
      <c r="U866" s="195"/>
      <c r="V866" s="195"/>
      <c r="W866" s="195"/>
      <c r="X866" s="195"/>
      <c r="Y866" s="195"/>
      <c r="Z866" s="195"/>
      <c r="AA866" s="200"/>
      <c r="AT866" s="201" t="s">
        <v>199</v>
      </c>
      <c r="AU866" s="201" t="s">
        <v>140</v>
      </c>
      <c r="AV866" s="12" t="s">
        <v>88</v>
      </c>
      <c r="AW866" s="12" t="s">
        <v>37</v>
      </c>
      <c r="AX866" s="12" t="s">
        <v>80</v>
      </c>
      <c r="AY866" s="201" t="s">
        <v>176</v>
      </c>
    </row>
    <row r="867" spans="2:51" s="10" customFormat="1" ht="22.5" customHeight="1">
      <c r="B867" s="178"/>
      <c r="C867" s="179"/>
      <c r="D867" s="179"/>
      <c r="E867" s="180" t="s">
        <v>22</v>
      </c>
      <c r="F867" s="303" t="s">
        <v>621</v>
      </c>
      <c r="G867" s="304"/>
      <c r="H867" s="304"/>
      <c r="I867" s="304"/>
      <c r="J867" s="179"/>
      <c r="K867" s="181">
        <v>32.346</v>
      </c>
      <c r="L867" s="179"/>
      <c r="M867" s="179"/>
      <c r="N867" s="179"/>
      <c r="O867" s="179"/>
      <c r="P867" s="179"/>
      <c r="Q867" s="179"/>
      <c r="R867" s="182"/>
      <c r="T867" s="183"/>
      <c r="U867" s="179"/>
      <c r="V867" s="179"/>
      <c r="W867" s="179"/>
      <c r="X867" s="179"/>
      <c r="Y867" s="179"/>
      <c r="Z867" s="179"/>
      <c r="AA867" s="184"/>
      <c r="AT867" s="185" t="s">
        <v>199</v>
      </c>
      <c r="AU867" s="185" t="s">
        <v>140</v>
      </c>
      <c r="AV867" s="10" t="s">
        <v>140</v>
      </c>
      <c r="AW867" s="10" t="s">
        <v>37</v>
      </c>
      <c r="AX867" s="10" t="s">
        <v>80</v>
      </c>
      <c r="AY867" s="185" t="s">
        <v>176</v>
      </c>
    </row>
    <row r="868" spans="2:51" s="11" customFormat="1" ht="22.5" customHeight="1">
      <c r="B868" s="186"/>
      <c r="C868" s="187"/>
      <c r="D868" s="187"/>
      <c r="E868" s="188" t="s">
        <v>22</v>
      </c>
      <c r="F868" s="271" t="s">
        <v>200</v>
      </c>
      <c r="G868" s="272"/>
      <c r="H868" s="272"/>
      <c r="I868" s="272"/>
      <c r="J868" s="187"/>
      <c r="K868" s="189">
        <v>32.346</v>
      </c>
      <c r="L868" s="187"/>
      <c r="M868" s="187"/>
      <c r="N868" s="187"/>
      <c r="O868" s="187"/>
      <c r="P868" s="187"/>
      <c r="Q868" s="187"/>
      <c r="R868" s="190"/>
      <c r="T868" s="191"/>
      <c r="U868" s="187"/>
      <c r="V868" s="187"/>
      <c r="W868" s="187"/>
      <c r="X868" s="187"/>
      <c r="Y868" s="187"/>
      <c r="Z868" s="187"/>
      <c r="AA868" s="192"/>
      <c r="AT868" s="193" t="s">
        <v>199</v>
      </c>
      <c r="AU868" s="193" t="s">
        <v>140</v>
      </c>
      <c r="AV868" s="11" t="s">
        <v>181</v>
      </c>
      <c r="AW868" s="11" t="s">
        <v>37</v>
      </c>
      <c r="AX868" s="11" t="s">
        <v>88</v>
      </c>
      <c r="AY868" s="193" t="s">
        <v>176</v>
      </c>
    </row>
    <row r="869" spans="2:65" s="1" customFormat="1" ht="22.5" customHeight="1">
      <c r="B869" s="38"/>
      <c r="C869" s="202" t="s">
        <v>1201</v>
      </c>
      <c r="D869" s="202" t="s">
        <v>352</v>
      </c>
      <c r="E869" s="203" t="s">
        <v>1202</v>
      </c>
      <c r="F869" s="307" t="s">
        <v>1203</v>
      </c>
      <c r="G869" s="307"/>
      <c r="H869" s="307"/>
      <c r="I869" s="307"/>
      <c r="J869" s="204" t="s">
        <v>189</v>
      </c>
      <c r="K869" s="205">
        <v>0.011</v>
      </c>
      <c r="L869" s="308">
        <v>0</v>
      </c>
      <c r="M869" s="309"/>
      <c r="N869" s="310">
        <f>ROUND(L869*K869,2)</f>
        <v>0</v>
      </c>
      <c r="O869" s="268"/>
      <c r="P869" s="268"/>
      <c r="Q869" s="268"/>
      <c r="R869" s="40"/>
      <c r="T869" s="175" t="s">
        <v>22</v>
      </c>
      <c r="U869" s="47" t="s">
        <v>45</v>
      </c>
      <c r="V869" s="39"/>
      <c r="W869" s="176">
        <f>V869*K869</f>
        <v>0</v>
      </c>
      <c r="X869" s="176">
        <v>1</v>
      </c>
      <c r="Y869" s="176">
        <f>X869*K869</f>
        <v>0.011</v>
      </c>
      <c r="Z869" s="176">
        <v>0</v>
      </c>
      <c r="AA869" s="177">
        <f>Z869*K869</f>
        <v>0</v>
      </c>
      <c r="AR869" s="21" t="s">
        <v>442</v>
      </c>
      <c r="AT869" s="21" t="s">
        <v>352</v>
      </c>
      <c r="AU869" s="21" t="s">
        <v>140</v>
      </c>
      <c r="AY869" s="21" t="s">
        <v>176</v>
      </c>
      <c r="BE869" s="113">
        <f>IF(U869="základní",N869,0)</f>
        <v>0</v>
      </c>
      <c r="BF869" s="113">
        <f>IF(U869="snížená",N869,0)</f>
        <v>0</v>
      </c>
      <c r="BG869" s="113">
        <f>IF(U869="zákl. přenesená",N869,0)</f>
        <v>0</v>
      </c>
      <c r="BH869" s="113">
        <f>IF(U869="sníž. přenesená",N869,0)</f>
        <v>0</v>
      </c>
      <c r="BI869" s="113">
        <f>IF(U869="nulová",N869,0)</f>
        <v>0</v>
      </c>
      <c r="BJ869" s="21" t="s">
        <v>88</v>
      </c>
      <c r="BK869" s="113">
        <f>ROUND(L869*K869,2)</f>
        <v>0</v>
      </c>
      <c r="BL869" s="21" t="s">
        <v>318</v>
      </c>
      <c r="BM869" s="21" t="s">
        <v>1204</v>
      </c>
    </row>
    <row r="870" spans="2:47" s="1" customFormat="1" ht="30" customHeight="1">
      <c r="B870" s="38"/>
      <c r="C870" s="39"/>
      <c r="D870" s="39"/>
      <c r="E870" s="39"/>
      <c r="F870" s="315" t="s">
        <v>1205</v>
      </c>
      <c r="G870" s="316"/>
      <c r="H870" s="316"/>
      <c r="I870" s="316"/>
      <c r="J870" s="39"/>
      <c r="K870" s="39"/>
      <c r="L870" s="39"/>
      <c r="M870" s="39"/>
      <c r="N870" s="39"/>
      <c r="O870" s="39"/>
      <c r="P870" s="39"/>
      <c r="Q870" s="39"/>
      <c r="R870" s="40"/>
      <c r="T870" s="146"/>
      <c r="U870" s="39"/>
      <c r="V870" s="39"/>
      <c r="W870" s="39"/>
      <c r="X870" s="39"/>
      <c r="Y870" s="39"/>
      <c r="Z870" s="39"/>
      <c r="AA870" s="81"/>
      <c r="AT870" s="21" t="s">
        <v>475</v>
      </c>
      <c r="AU870" s="21" t="s">
        <v>140</v>
      </c>
    </row>
    <row r="871" spans="2:65" s="1" customFormat="1" ht="22.5" customHeight="1">
      <c r="B871" s="38"/>
      <c r="C871" s="171" t="s">
        <v>1206</v>
      </c>
      <c r="D871" s="171" t="s">
        <v>177</v>
      </c>
      <c r="E871" s="172" t="s">
        <v>1207</v>
      </c>
      <c r="F871" s="265" t="s">
        <v>1208</v>
      </c>
      <c r="G871" s="265"/>
      <c r="H871" s="265"/>
      <c r="I871" s="265"/>
      <c r="J871" s="173" t="s">
        <v>269</v>
      </c>
      <c r="K871" s="174">
        <v>83.16</v>
      </c>
      <c r="L871" s="266">
        <v>0</v>
      </c>
      <c r="M871" s="267"/>
      <c r="N871" s="268">
        <f>ROUND(L871*K871,2)</f>
        <v>0</v>
      </c>
      <c r="O871" s="268"/>
      <c r="P871" s="268"/>
      <c r="Q871" s="268"/>
      <c r="R871" s="40"/>
      <c r="T871" s="175" t="s">
        <v>22</v>
      </c>
      <c r="U871" s="47" t="s">
        <v>45</v>
      </c>
      <c r="V871" s="39"/>
      <c r="W871" s="176">
        <f>V871*K871</f>
        <v>0</v>
      </c>
      <c r="X871" s="176">
        <v>0.004</v>
      </c>
      <c r="Y871" s="176">
        <f>X871*K871</f>
        <v>0.33264</v>
      </c>
      <c r="Z871" s="176">
        <v>0</v>
      </c>
      <c r="AA871" s="177">
        <f>Z871*K871</f>
        <v>0</v>
      </c>
      <c r="AR871" s="21" t="s">
        <v>318</v>
      </c>
      <c r="AT871" s="21" t="s">
        <v>177</v>
      </c>
      <c r="AU871" s="21" t="s">
        <v>140</v>
      </c>
      <c r="AY871" s="21" t="s">
        <v>176</v>
      </c>
      <c r="BE871" s="113">
        <f>IF(U871="základní",N871,0)</f>
        <v>0</v>
      </c>
      <c r="BF871" s="113">
        <f>IF(U871="snížená",N871,0)</f>
        <v>0</v>
      </c>
      <c r="BG871" s="113">
        <f>IF(U871="zákl. přenesená",N871,0)</f>
        <v>0</v>
      </c>
      <c r="BH871" s="113">
        <f>IF(U871="sníž. přenesená",N871,0)</f>
        <v>0</v>
      </c>
      <c r="BI871" s="113">
        <f>IF(U871="nulová",N871,0)</f>
        <v>0</v>
      </c>
      <c r="BJ871" s="21" t="s">
        <v>88</v>
      </c>
      <c r="BK871" s="113">
        <f>ROUND(L871*K871,2)</f>
        <v>0</v>
      </c>
      <c r="BL871" s="21" t="s">
        <v>318</v>
      </c>
      <c r="BM871" s="21" t="s">
        <v>1209</v>
      </c>
    </row>
    <row r="872" spans="2:51" s="10" customFormat="1" ht="22.5" customHeight="1">
      <c r="B872" s="178"/>
      <c r="C872" s="179"/>
      <c r="D872" s="179"/>
      <c r="E872" s="180" t="s">
        <v>22</v>
      </c>
      <c r="F872" s="269" t="s">
        <v>1210</v>
      </c>
      <c r="G872" s="270"/>
      <c r="H872" s="270"/>
      <c r="I872" s="270"/>
      <c r="J872" s="179"/>
      <c r="K872" s="181">
        <v>54.45</v>
      </c>
      <c r="L872" s="179"/>
      <c r="M872" s="179"/>
      <c r="N872" s="179"/>
      <c r="O872" s="179"/>
      <c r="P872" s="179"/>
      <c r="Q872" s="179"/>
      <c r="R872" s="182"/>
      <c r="T872" s="183"/>
      <c r="U872" s="179"/>
      <c r="V872" s="179"/>
      <c r="W872" s="179"/>
      <c r="X872" s="179"/>
      <c r="Y872" s="179"/>
      <c r="Z872" s="179"/>
      <c r="AA872" s="184"/>
      <c r="AT872" s="185" t="s">
        <v>199</v>
      </c>
      <c r="AU872" s="185" t="s">
        <v>140</v>
      </c>
      <c r="AV872" s="10" t="s">
        <v>140</v>
      </c>
      <c r="AW872" s="10" t="s">
        <v>37</v>
      </c>
      <c r="AX872" s="10" t="s">
        <v>80</v>
      </c>
      <c r="AY872" s="185" t="s">
        <v>176</v>
      </c>
    </row>
    <row r="873" spans="2:51" s="10" customFormat="1" ht="22.5" customHeight="1">
      <c r="B873" s="178"/>
      <c r="C873" s="179"/>
      <c r="D873" s="179"/>
      <c r="E873" s="180" t="s">
        <v>22</v>
      </c>
      <c r="F873" s="303" t="s">
        <v>688</v>
      </c>
      <c r="G873" s="304"/>
      <c r="H873" s="304"/>
      <c r="I873" s="304"/>
      <c r="J873" s="179"/>
      <c r="K873" s="181">
        <v>14.66</v>
      </c>
      <c r="L873" s="179"/>
      <c r="M873" s="179"/>
      <c r="N873" s="179"/>
      <c r="O873" s="179"/>
      <c r="P873" s="179"/>
      <c r="Q873" s="179"/>
      <c r="R873" s="182"/>
      <c r="T873" s="183"/>
      <c r="U873" s="179"/>
      <c r="V873" s="179"/>
      <c r="W873" s="179"/>
      <c r="X873" s="179"/>
      <c r="Y873" s="179"/>
      <c r="Z873" s="179"/>
      <c r="AA873" s="184"/>
      <c r="AT873" s="185" t="s">
        <v>199</v>
      </c>
      <c r="AU873" s="185" t="s">
        <v>140</v>
      </c>
      <c r="AV873" s="10" t="s">
        <v>140</v>
      </c>
      <c r="AW873" s="10" t="s">
        <v>37</v>
      </c>
      <c r="AX873" s="10" t="s">
        <v>80</v>
      </c>
      <c r="AY873" s="185" t="s">
        <v>176</v>
      </c>
    </row>
    <row r="874" spans="2:51" s="10" customFormat="1" ht="22.5" customHeight="1">
      <c r="B874" s="178"/>
      <c r="C874" s="179"/>
      <c r="D874" s="179"/>
      <c r="E874" s="180" t="s">
        <v>22</v>
      </c>
      <c r="F874" s="303" t="s">
        <v>698</v>
      </c>
      <c r="G874" s="304"/>
      <c r="H874" s="304"/>
      <c r="I874" s="304"/>
      <c r="J874" s="179"/>
      <c r="K874" s="181">
        <v>14.05</v>
      </c>
      <c r="L874" s="179"/>
      <c r="M874" s="179"/>
      <c r="N874" s="179"/>
      <c r="O874" s="179"/>
      <c r="P874" s="179"/>
      <c r="Q874" s="179"/>
      <c r="R874" s="182"/>
      <c r="T874" s="183"/>
      <c r="U874" s="179"/>
      <c r="V874" s="179"/>
      <c r="W874" s="179"/>
      <c r="X874" s="179"/>
      <c r="Y874" s="179"/>
      <c r="Z874" s="179"/>
      <c r="AA874" s="184"/>
      <c r="AT874" s="185" t="s">
        <v>199</v>
      </c>
      <c r="AU874" s="185" t="s">
        <v>140</v>
      </c>
      <c r="AV874" s="10" t="s">
        <v>140</v>
      </c>
      <c r="AW874" s="10" t="s">
        <v>37</v>
      </c>
      <c r="AX874" s="10" t="s">
        <v>80</v>
      </c>
      <c r="AY874" s="185" t="s">
        <v>176</v>
      </c>
    </row>
    <row r="875" spans="2:51" s="11" customFormat="1" ht="22.5" customHeight="1">
      <c r="B875" s="186"/>
      <c r="C875" s="187"/>
      <c r="D875" s="187"/>
      <c r="E875" s="188" t="s">
        <v>22</v>
      </c>
      <c r="F875" s="271" t="s">
        <v>200</v>
      </c>
      <c r="G875" s="272"/>
      <c r="H875" s="272"/>
      <c r="I875" s="272"/>
      <c r="J875" s="187"/>
      <c r="K875" s="189">
        <v>83.16</v>
      </c>
      <c r="L875" s="187"/>
      <c r="M875" s="187"/>
      <c r="N875" s="187"/>
      <c r="O875" s="187"/>
      <c r="P875" s="187"/>
      <c r="Q875" s="187"/>
      <c r="R875" s="190"/>
      <c r="T875" s="191"/>
      <c r="U875" s="187"/>
      <c r="V875" s="187"/>
      <c r="W875" s="187"/>
      <c r="X875" s="187"/>
      <c r="Y875" s="187"/>
      <c r="Z875" s="187"/>
      <c r="AA875" s="192"/>
      <c r="AT875" s="193" t="s">
        <v>199</v>
      </c>
      <c r="AU875" s="193" t="s">
        <v>140</v>
      </c>
      <c r="AV875" s="11" t="s">
        <v>181</v>
      </c>
      <c r="AW875" s="11" t="s">
        <v>37</v>
      </c>
      <c r="AX875" s="11" t="s">
        <v>88</v>
      </c>
      <c r="AY875" s="193" t="s">
        <v>176</v>
      </c>
    </row>
    <row r="876" spans="2:65" s="1" customFormat="1" ht="31.5" customHeight="1">
      <c r="B876" s="38"/>
      <c r="C876" s="171" t="s">
        <v>1211</v>
      </c>
      <c r="D876" s="171" t="s">
        <v>177</v>
      </c>
      <c r="E876" s="172" t="s">
        <v>1212</v>
      </c>
      <c r="F876" s="265" t="s">
        <v>1213</v>
      </c>
      <c r="G876" s="265"/>
      <c r="H876" s="265"/>
      <c r="I876" s="265"/>
      <c r="J876" s="173" t="s">
        <v>269</v>
      </c>
      <c r="K876" s="174">
        <v>32.346</v>
      </c>
      <c r="L876" s="266">
        <v>0</v>
      </c>
      <c r="M876" s="267"/>
      <c r="N876" s="268">
        <f>ROUND(L876*K876,2)</f>
        <v>0</v>
      </c>
      <c r="O876" s="268"/>
      <c r="P876" s="268"/>
      <c r="Q876" s="268"/>
      <c r="R876" s="40"/>
      <c r="T876" s="175" t="s">
        <v>22</v>
      </c>
      <c r="U876" s="47" t="s">
        <v>45</v>
      </c>
      <c r="V876" s="39"/>
      <c r="W876" s="176">
        <f>V876*K876</f>
        <v>0</v>
      </c>
      <c r="X876" s="176">
        <v>0.0004</v>
      </c>
      <c r="Y876" s="176">
        <f>X876*K876</f>
        <v>0.0129384</v>
      </c>
      <c r="Z876" s="176">
        <v>0</v>
      </c>
      <c r="AA876" s="177">
        <f>Z876*K876</f>
        <v>0</v>
      </c>
      <c r="AR876" s="21" t="s">
        <v>318</v>
      </c>
      <c r="AT876" s="21" t="s">
        <v>177</v>
      </c>
      <c r="AU876" s="21" t="s">
        <v>140</v>
      </c>
      <c r="AY876" s="21" t="s">
        <v>176</v>
      </c>
      <c r="BE876" s="113">
        <f>IF(U876="základní",N876,0)</f>
        <v>0</v>
      </c>
      <c r="BF876" s="113">
        <f>IF(U876="snížená",N876,0)</f>
        <v>0</v>
      </c>
      <c r="BG876" s="113">
        <f>IF(U876="zákl. přenesená",N876,0)</f>
        <v>0</v>
      </c>
      <c r="BH876" s="113">
        <f>IF(U876="sníž. přenesená",N876,0)</f>
        <v>0</v>
      </c>
      <c r="BI876" s="113">
        <f>IF(U876="nulová",N876,0)</f>
        <v>0</v>
      </c>
      <c r="BJ876" s="21" t="s">
        <v>88</v>
      </c>
      <c r="BK876" s="113">
        <f>ROUND(L876*K876,2)</f>
        <v>0</v>
      </c>
      <c r="BL876" s="21" t="s">
        <v>318</v>
      </c>
      <c r="BM876" s="21" t="s">
        <v>1214</v>
      </c>
    </row>
    <row r="877" spans="2:51" s="12" customFormat="1" ht="22.5" customHeight="1">
      <c r="B877" s="194"/>
      <c r="C877" s="195"/>
      <c r="D877" s="195"/>
      <c r="E877" s="196" t="s">
        <v>22</v>
      </c>
      <c r="F877" s="311" t="s">
        <v>286</v>
      </c>
      <c r="G877" s="312"/>
      <c r="H877" s="312"/>
      <c r="I877" s="312"/>
      <c r="J877" s="195"/>
      <c r="K877" s="197" t="s">
        <v>22</v>
      </c>
      <c r="L877" s="195"/>
      <c r="M877" s="195"/>
      <c r="N877" s="195"/>
      <c r="O877" s="195"/>
      <c r="P877" s="195"/>
      <c r="Q877" s="195"/>
      <c r="R877" s="198"/>
      <c r="T877" s="199"/>
      <c r="U877" s="195"/>
      <c r="V877" s="195"/>
      <c r="W877" s="195"/>
      <c r="X877" s="195"/>
      <c r="Y877" s="195"/>
      <c r="Z877" s="195"/>
      <c r="AA877" s="200"/>
      <c r="AT877" s="201" t="s">
        <v>199</v>
      </c>
      <c r="AU877" s="201" t="s">
        <v>140</v>
      </c>
      <c r="AV877" s="12" t="s">
        <v>88</v>
      </c>
      <c r="AW877" s="12" t="s">
        <v>37</v>
      </c>
      <c r="AX877" s="12" t="s">
        <v>80</v>
      </c>
      <c r="AY877" s="201" t="s">
        <v>176</v>
      </c>
    </row>
    <row r="878" spans="2:51" s="10" customFormat="1" ht="22.5" customHeight="1">
      <c r="B878" s="178"/>
      <c r="C878" s="179"/>
      <c r="D878" s="179"/>
      <c r="E878" s="180" t="s">
        <v>22</v>
      </c>
      <c r="F878" s="303" t="s">
        <v>621</v>
      </c>
      <c r="G878" s="304"/>
      <c r="H878" s="304"/>
      <c r="I878" s="304"/>
      <c r="J878" s="179"/>
      <c r="K878" s="181">
        <v>32.346</v>
      </c>
      <c r="L878" s="179"/>
      <c r="M878" s="179"/>
      <c r="N878" s="179"/>
      <c r="O878" s="179"/>
      <c r="P878" s="179"/>
      <c r="Q878" s="179"/>
      <c r="R878" s="182"/>
      <c r="T878" s="183"/>
      <c r="U878" s="179"/>
      <c r="V878" s="179"/>
      <c r="W878" s="179"/>
      <c r="X878" s="179"/>
      <c r="Y878" s="179"/>
      <c r="Z878" s="179"/>
      <c r="AA878" s="184"/>
      <c r="AT878" s="185" t="s">
        <v>199</v>
      </c>
      <c r="AU878" s="185" t="s">
        <v>140</v>
      </c>
      <c r="AV878" s="10" t="s">
        <v>140</v>
      </c>
      <c r="AW878" s="10" t="s">
        <v>37</v>
      </c>
      <c r="AX878" s="10" t="s">
        <v>80</v>
      </c>
      <c r="AY878" s="185" t="s">
        <v>176</v>
      </c>
    </row>
    <row r="879" spans="2:51" s="11" customFormat="1" ht="22.5" customHeight="1">
      <c r="B879" s="186"/>
      <c r="C879" s="187"/>
      <c r="D879" s="187"/>
      <c r="E879" s="188" t="s">
        <v>22</v>
      </c>
      <c r="F879" s="271" t="s">
        <v>200</v>
      </c>
      <c r="G879" s="272"/>
      <c r="H879" s="272"/>
      <c r="I879" s="272"/>
      <c r="J879" s="187"/>
      <c r="K879" s="189">
        <v>32.346</v>
      </c>
      <c r="L879" s="187"/>
      <c r="M879" s="187"/>
      <c r="N879" s="187"/>
      <c r="O879" s="187"/>
      <c r="P879" s="187"/>
      <c r="Q879" s="187"/>
      <c r="R879" s="190"/>
      <c r="T879" s="191"/>
      <c r="U879" s="187"/>
      <c r="V879" s="187"/>
      <c r="W879" s="187"/>
      <c r="X879" s="187"/>
      <c r="Y879" s="187"/>
      <c r="Z879" s="187"/>
      <c r="AA879" s="192"/>
      <c r="AT879" s="193" t="s">
        <v>199</v>
      </c>
      <c r="AU879" s="193" t="s">
        <v>140</v>
      </c>
      <c r="AV879" s="11" t="s">
        <v>181</v>
      </c>
      <c r="AW879" s="11" t="s">
        <v>37</v>
      </c>
      <c r="AX879" s="11" t="s">
        <v>88</v>
      </c>
      <c r="AY879" s="193" t="s">
        <v>176</v>
      </c>
    </row>
    <row r="880" spans="2:65" s="1" customFormat="1" ht="22.5" customHeight="1">
      <c r="B880" s="38"/>
      <c r="C880" s="202" t="s">
        <v>1215</v>
      </c>
      <c r="D880" s="202" t="s">
        <v>352</v>
      </c>
      <c r="E880" s="203" t="s">
        <v>1216</v>
      </c>
      <c r="F880" s="307" t="s">
        <v>1217</v>
      </c>
      <c r="G880" s="307"/>
      <c r="H880" s="307"/>
      <c r="I880" s="307"/>
      <c r="J880" s="204" t="s">
        <v>269</v>
      </c>
      <c r="K880" s="205">
        <v>38.815</v>
      </c>
      <c r="L880" s="308">
        <v>0</v>
      </c>
      <c r="M880" s="309"/>
      <c r="N880" s="310">
        <f>ROUND(L880*K880,2)</f>
        <v>0</v>
      </c>
      <c r="O880" s="268"/>
      <c r="P880" s="268"/>
      <c r="Q880" s="268"/>
      <c r="R880" s="40"/>
      <c r="T880" s="175" t="s">
        <v>22</v>
      </c>
      <c r="U880" s="47" t="s">
        <v>45</v>
      </c>
      <c r="V880" s="39"/>
      <c r="W880" s="176">
        <f>V880*K880</f>
        <v>0</v>
      </c>
      <c r="X880" s="176">
        <v>0.0045</v>
      </c>
      <c r="Y880" s="176">
        <f>X880*K880</f>
        <v>0.17466749999999998</v>
      </c>
      <c r="Z880" s="176">
        <v>0</v>
      </c>
      <c r="AA880" s="177">
        <f>Z880*K880</f>
        <v>0</v>
      </c>
      <c r="AR880" s="21" t="s">
        <v>442</v>
      </c>
      <c r="AT880" s="21" t="s">
        <v>352</v>
      </c>
      <c r="AU880" s="21" t="s">
        <v>140</v>
      </c>
      <c r="AY880" s="21" t="s">
        <v>176</v>
      </c>
      <c r="BE880" s="113">
        <f>IF(U880="základní",N880,0)</f>
        <v>0</v>
      </c>
      <c r="BF880" s="113">
        <f>IF(U880="snížená",N880,0)</f>
        <v>0</v>
      </c>
      <c r="BG880" s="113">
        <f>IF(U880="zákl. přenesená",N880,0)</f>
        <v>0</v>
      </c>
      <c r="BH880" s="113">
        <f>IF(U880="sníž. přenesená",N880,0)</f>
        <v>0</v>
      </c>
      <c r="BI880" s="113">
        <f>IF(U880="nulová",N880,0)</f>
        <v>0</v>
      </c>
      <c r="BJ880" s="21" t="s">
        <v>88</v>
      </c>
      <c r="BK880" s="113">
        <f>ROUND(L880*K880,2)</f>
        <v>0</v>
      </c>
      <c r="BL880" s="21" t="s">
        <v>318</v>
      </c>
      <c r="BM880" s="21" t="s">
        <v>1218</v>
      </c>
    </row>
    <row r="881" spans="2:65" s="1" customFormat="1" ht="31.5" customHeight="1">
      <c r="B881" s="38"/>
      <c r="C881" s="171" t="s">
        <v>1219</v>
      </c>
      <c r="D881" s="171" t="s">
        <v>177</v>
      </c>
      <c r="E881" s="172" t="s">
        <v>1220</v>
      </c>
      <c r="F881" s="265" t="s">
        <v>1221</v>
      </c>
      <c r="G881" s="265"/>
      <c r="H881" s="265"/>
      <c r="I881" s="265"/>
      <c r="J881" s="173" t="s">
        <v>269</v>
      </c>
      <c r="K881" s="174">
        <v>32.346</v>
      </c>
      <c r="L881" s="266">
        <v>0</v>
      </c>
      <c r="M881" s="267"/>
      <c r="N881" s="268">
        <f>ROUND(L881*K881,2)</f>
        <v>0</v>
      </c>
      <c r="O881" s="268"/>
      <c r="P881" s="268"/>
      <c r="Q881" s="268"/>
      <c r="R881" s="40"/>
      <c r="T881" s="175" t="s">
        <v>22</v>
      </c>
      <c r="U881" s="47" t="s">
        <v>45</v>
      </c>
      <c r="V881" s="39"/>
      <c r="W881" s="176">
        <f>V881*K881</f>
        <v>0</v>
      </c>
      <c r="X881" s="176">
        <v>0.00059</v>
      </c>
      <c r="Y881" s="176">
        <f>X881*K881</f>
        <v>0.01908414</v>
      </c>
      <c r="Z881" s="176">
        <v>0</v>
      </c>
      <c r="AA881" s="177">
        <f>Z881*K881</f>
        <v>0</v>
      </c>
      <c r="AR881" s="21" t="s">
        <v>318</v>
      </c>
      <c r="AT881" s="21" t="s">
        <v>177</v>
      </c>
      <c r="AU881" s="21" t="s">
        <v>140</v>
      </c>
      <c r="AY881" s="21" t="s">
        <v>176</v>
      </c>
      <c r="BE881" s="113">
        <f>IF(U881="základní",N881,0)</f>
        <v>0</v>
      </c>
      <c r="BF881" s="113">
        <f>IF(U881="snížená",N881,0)</f>
        <v>0</v>
      </c>
      <c r="BG881" s="113">
        <f>IF(U881="zákl. přenesená",N881,0)</f>
        <v>0</v>
      </c>
      <c r="BH881" s="113">
        <f>IF(U881="sníž. přenesená",N881,0)</f>
        <v>0</v>
      </c>
      <c r="BI881" s="113">
        <f>IF(U881="nulová",N881,0)</f>
        <v>0</v>
      </c>
      <c r="BJ881" s="21" t="s">
        <v>88</v>
      </c>
      <c r="BK881" s="113">
        <f>ROUND(L881*K881,2)</f>
        <v>0</v>
      </c>
      <c r="BL881" s="21" t="s">
        <v>318</v>
      </c>
      <c r="BM881" s="21" t="s">
        <v>1222</v>
      </c>
    </row>
    <row r="882" spans="2:51" s="12" customFormat="1" ht="22.5" customHeight="1">
      <c r="B882" s="194"/>
      <c r="C882" s="195"/>
      <c r="D882" s="195"/>
      <c r="E882" s="196" t="s">
        <v>22</v>
      </c>
      <c r="F882" s="311" t="s">
        <v>286</v>
      </c>
      <c r="G882" s="312"/>
      <c r="H882" s="312"/>
      <c r="I882" s="312"/>
      <c r="J882" s="195"/>
      <c r="K882" s="197" t="s">
        <v>22</v>
      </c>
      <c r="L882" s="195"/>
      <c r="M882" s="195"/>
      <c r="N882" s="195"/>
      <c r="O882" s="195"/>
      <c r="P882" s="195"/>
      <c r="Q882" s="195"/>
      <c r="R882" s="198"/>
      <c r="T882" s="199"/>
      <c r="U882" s="195"/>
      <c r="V882" s="195"/>
      <c r="W882" s="195"/>
      <c r="X882" s="195"/>
      <c r="Y882" s="195"/>
      <c r="Z882" s="195"/>
      <c r="AA882" s="200"/>
      <c r="AT882" s="201" t="s">
        <v>199</v>
      </c>
      <c r="AU882" s="201" t="s">
        <v>140</v>
      </c>
      <c r="AV882" s="12" t="s">
        <v>88</v>
      </c>
      <c r="AW882" s="12" t="s">
        <v>37</v>
      </c>
      <c r="AX882" s="12" t="s">
        <v>80</v>
      </c>
      <c r="AY882" s="201" t="s">
        <v>176</v>
      </c>
    </row>
    <row r="883" spans="2:51" s="10" customFormat="1" ht="22.5" customHeight="1">
      <c r="B883" s="178"/>
      <c r="C883" s="179"/>
      <c r="D883" s="179"/>
      <c r="E883" s="180" t="s">
        <v>22</v>
      </c>
      <c r="F883" s="303" t="s">
        <v>621</v>
      </c>
      <c r="G883" s="304"/>
      <c r="H883" s="304"/>
      <c r="I883" s="304"/>
      <c r="J883" s="179"/>
      <c r="K883" s="181">
        <v>32.346</v>
      </c>
      <c r="L883" s="179"/>
      <c r="M883" s="179"/>
      <c r="N883" s="179"/>
      <c r="O883" s="179"/>
      <c r="P883" s="179"/>
      <c r="Q883" s="179"/>
      <c r="R883" s="182"/>
      <c r="T883" s="183"/>
      <c r="U883" s="179"/>
      <c r="V883" s="179"/>
      <c r="W883" s="179"/>
      <c r="X883" s="179"/>
      <c r="Y883" s="179"/>
      <c r="Z883" s="179"/>
      <c r="AA883" s="184"/>
      <c r="AT883" s="185" t="s">
        <v>199</v>
      </c>
      <c r="AU883" s="185" t="s">
        <v>140</v>
      </c>
      <c r="AV883" s="10" t="s">
        <v>140</v>
      </c>
      <c r="AW883" s="10" t="s">
        <v>37</v>
      </c>
      <c r="AX883" s="10" t="s">
        <v>80</v>
      </c>
      <c r="AY883" s="185" t="s">
        <v>176</v>
      </c>
    </row>
    <row r="884" spans="2:51" s="11" customFormat="1" ht="22.5" customHeight="1">
      <c r="B884" s="186"/>
      <c r="C884" s="187"/>
      <c r="D884" s="187"/>
      <c r="E884" s="188" t="s">
        <v>22</v>
      </c>
      <c r="F884" s="271" t="s">
        <v>200</v>
      </c>
      <c r="G884" s="272"/>
      <c r="H884" s="272"/>
      <c r="I884" s="272"/>
      <c r="J884" s="187"/>
      <c r="K884" s="189">
        <v>32.346</v>
      </c>
      <c r="L884" s="187"/>
      <c r="M884" s="187"/>
      <c r="N884" s="187"/>
      <c r="O884" s="187"/>
      <c r="P884" s="187"/>
      <c r="Q884" s="187"/>
      <c r="R884" s="190"/>
      <c r="T884" s="191"/>
      <c r="U884" s="187"/>
      <c r="V884" s="187"/>
      <c r="W884" s="187"/>
      <c r="X884" s="187"/>
      <c r="Y884" s="187"/>
      <c r="Z884" s="187"/>
      <c r="AA884" s="192"/>
      <c r="AT884" s="193" t="s">
        <v>199</v>
      </c>
      <c r="AU884" s="193" t="s">
        <v>140</v>
      </c>
      <c r="AV884" s="11" t="s">
        <v>181</v>
      </c>
      <c r="AW884" s="11" t="s">
        <v>37</v>
      </c>
      <c r="AX884" s="11" t="s">
        <v>88</v>
      </c>
      <c r="AY884" s="193" t="s">
        <v>176</v>
      </c>
    </row>
    <row r="885" spans="2:65" s="1" customFormat="1" ht="31.5" customHeight="1">
      <c r="B885" s="38"/>
      <c r="C885" s="171" t="s">
        <v>1223</v>
      </c>
      <c r="D885" s="171" t="s">
        <v>177</v>
      </c>
      <c r="E885" s="172" t="s">
        <v>1224</v>
      </c>
      <c r="F885" s="265" t="s">
        <v>1225</v>
      </c>
      <c r="G885" s="265"/>
      <c r="H885" s="265"/>
      <c r="I885" s="265"/>
      <c r="J885" s="173" t="s">
        <v>315</v>
      </c>
      <c r="K885" s="174">
        <v>40.432</v>
      </c>
      <c r="L885" s="266">
        <v>0</v>
      </c>
      <c r="M885" s="267"/>
      <c r="N885" s="268">
        <f>ROUND(L885*K885,2)</f>
        <v>0</v>
      </c>
      <c r="O885" s="268"/>
      <c r="P885" s="268"/>
      <c r="Q885" s="268"/>
      <c r="R885" s="40"/>
      <c r="T885" s="175" t="s">
        <v>22</v>
      </c>
      <c r="U885" s="47" t="s">
        <v>45</v>
      </c>
      <c r="V885" s="39"/>
      <c r="W885" s="176">
        <f>V885*K885</f>
        <v>0</v>
      </c>
      <c r="X885" s="176">
        <v>0</v>
      </c>
      <c r="Y885" s="176">
        <f>X885*K885</f>
        <v>0</v>
      </c>
      <c r="Z885" s="176">
        <v>0</v>
      </c>
      <c r="AA885" s="177">
        <f>Z885*K885</f>
        <v>0</v>
      </c>
      <c r="AR885" s="21" t="s">
        <v>318</v>
      </c>
      <c r="AT885" s="21" t="s">
        <v>177</v>
      </c>
      <c r="AU885" s="21" t="s">
        <v>140</v>
      </c>
      <c r="AY885" s="21" t="s">
        <v>176</v>
      </c>
      <c r="BE885" s="113">
        <f>IF(U885="základní",N885,0)</f>
        <v>0</v>
      </c>
      <c r="BF885" s="113">
        <f>IF(U885="snížená",N885,0)</f>
        <v>0</v>
      </c>
      <c r="BG885" s="113">
        <f>IF(U885="zákl. přenesená",N885,0)</f>
        <v>0</v>
      </c>
      <c r="BH885" s="113">
        <f>IF(U885="sníž. přenesená",N885,0)</f>
        <v>0</v>
      </c>
      <c r="BI885" s="113">
        <f>IF(U885="nulová",N885,0)</f>
        <v>0</v>
      </c>
      <c r="BJ885" s="21" t="s">
        <v>88</v>
      </c>
      <c r="BK885" s="113">
        <f>ROUND(L885*K885,2)</f>
        <v>0</v>
      </c>
      <c r="BL885" s="21" t="s">
        <v>318</v>
      </c>
      <c r="BM885" s="21" t="s">
        <v>1226</v>
      </c>
    </row>
    <row r="886" spans="2:51" s="12" customFormat="1" ht="22.5" customHeight="1">
      <c r="B886" s="194"/>
      <c r="C886" s="195"/>
      <c r="D886" s="195"/>
      <c r="E886" s="196" t="s">
        <v>22</v>
      </c>
      <c r="F886" s="311" t="s">
        <v>286</v>
      </c>
      <c r="G886" s="312"/>
      <c r="H886" s="312"/>
      <c r="I886" s="312"/>
      <c r="J886" s="195"/>
      <c r="K886" s="197" t="s">
        <v>22</v>
      </c>
      <c r="L886" s="195"/>
      <c r="M886" s="195"/>
      <c r="N886" s="195"/>
      <c r="O886" s="195"/>
      <c r="P886" s="195"/>
      <c r="Q886" s="195"/>
      <c r="R886" s="198"/>
      <c r="T886" s="199"/>
      <c r="U886" s="195"/>
      <c r="V886" s="195"/>
      <c r="W886" s="195"/>
      <c r="X886" s="195"/>
      <c r="Y886" s="195"/>
      <c r="Z886" s="195"/>
      <c r="AA886" s="200"/>
      <c r="AT886" s="201" t="s">
        <v>199</v>
      </c>
      <c r="AU886" s="201" t="s">
        <v>140</v>
      </c>
      <c r="AV886" s="12" t="s">
        <v>88</v>
      </c>
      <c r="AW886" s="12" t="s">
        <v>37</v>
      </c>
      <c r="AX886" s="12" t="s">
        <v>80</v>
      </c>
      <c r="AY886" s="201" t="s">
        <v>176</v>
      </c>
    </row>
    <row r="887" spans="2:51" s="10" customFormat="1" ht="22.5" customHeight="1">
      <c r="B887" s="178"/>
      <c r="C887" s="179"/>
      <c r="D887" s="179"/>
      <c r="E887" s="180" t="s">
        <v>22</v>
      </c>
      <c r="F887" s="303" t="s">
        <v>317</v>
      </c>
      <c r="G887" s="304"/>
      <c r="H887" s="304"/>
      <c r="I887" s="304"/>
      <c r="J887" s="179"/>
      <c r="K887" s="181">
        <v>40.432</v>
      </c>
      <c r="L887" s="179"/>
      <c r="M887" s="179"/>
      <c r="N887" s="179"/>
      <c r="O887" s="179"/>
      <c r="P887" s="179"/>
      <c r="Q887" s="179"/>
      <c r="R887" s="182"/>
      <c r="T887" s="183"/>
      <c r="U887" s="179"/>
      <c r="V887" s="179"/>
      <c r="W887" s="179"/>
      <c r="X887" s="179"/>
      <c r="Y887" s="179"/>
      <c r="Z887" s="179"/>
      <c r="AA887" s="184"/>
      <c r="AT887" s="185" t="s">
        <v>199</v>
      </c>
      <c r="AU887" s="185" t="s">
        <v>140</v>
      </c>
      <c r="AV887" s="10" t="s">
        <v>140</v>
      </c>
      <c r="AW887" s="10" t="s">
        <v>37</v>
      </c>
      <c r="AX887" s="10" t="s">
        <v>80</v>
      </c>
      <c r="AY887" s="185" t="s">
        <v>176</v>
      </c>
    </row>
    <row r="888" spans="2:51" s="11" customFormat="1" ht="22.5" customHeight="1">
      <c r="B888" s="186"/>
      <c r="C888" s="187"/>
      <c r="D888" s="187"/>
      <c r="E888" s="188" t="s">
        <v>22</v>
      </c>
      <c r="F888" s="271" t="s">
        <v>200</v>
      </c>
      <c r="G888" s="272"/>
      <c r="H888" s="272"/>
      <c r="I888" s="272"/>
      <c r="J888" s="187"/>
      <c r="K888" s="189">
        <v>40.432</v>
      </c>
      <c r="L888" s="187"/>
      <c r="M888" s="187"/>
      <c r="N888" s="187"/>
      <c r="O888" s="187"/>
      <c r="P888" s="187"/>
      <c r="Q888" s="187"/>
      <c r="R888" s="190"/>
      <c r="T888" s="191"/>
      <c r="U888" s="187"/>
      <c r="V888" s="187"/>
      <c r="W888" s="187"/>
      <c r="X888" s="187"/>
      <c r="Y888" s="187"/>
      <c r="Z888" s="187"/>
      <c r="AA888" s="192"/>
      <c r="AT888" s="193" t="s">
        <v>199</v>
      </c>
      <c r="AU888" s="193" t="s">
        <v>140</v>
      </c>
      <c r="AV888" s="11" t="s">
        <v>181</v>
      </c>
      <c r="AW888" s="11" t="s">
        <v>37</v>
      </c>
      <c r="AX888" s="11" t="s">
        <v>88</v>
      </c>
      <c r="AY888" s="193" t="s">
        <v>176</v>
      </c>
    </row>
    <row r="889" spans="2:65" s="1" customFormat="1" ht="31.5" customHeight="1">
      <c r="B889" s="38"/>
      <c r="C889" s="171" t="s">
        <v>1227</v>
      </c>
      <c r="D889" s="171" t="s">
        <v>177</v>
      </c>
      <c r="E889" s="172" t="s">
        <v>1228</v>
      </c>
      <c r="F889" s="265" t="s">
        <v>1229</v>
      </c>
      <c r="G889" s="265"/>
      <c r="H889" s="265"/>
      <c r="I889" s="265"/>
      <c r="J889" s="173" t="s">
        <v>1230</v>
      </c>
      <c r="K889" s="214">
        <v>0</v>
      </c>
      <c r="L889" s="266">
        <v>0</v>
      </c>
      <c r="M889" s="267"/>
      <c r="N889" s="268">
        <f>ROUND(L889*K889,2)</f>
        <v>0</v>
      </c>
      <c r="O889" s="268"/>
      <c r="P889" s="268"/>
      <c r="Q889" s="268"/>
      <c r="R889" s="40"/>
      <c r="T889" s="175" t="s">
        <v>22</v>
      </c>
      <c r="U889" s="47" t="s">
        <v>45</v>
      </c>
      <c r="V889" s="39"/>
      <c r="W889" s="176">
        <f>V889*K889</f>
        <v>0</v>
      </c>
      <c r="X889" s="176">
        <v>0</v>
      </c>
      <c r="Y889" s="176">
        <f>X889*K889</f>
        <v>0</v>
      </c>
      <c r="Z889" s="176">
        <v>0</v>
      </c>
      <c r="AA889" s="177">
        <f>Z889*K889</f>
        <v>0</v>
      </c>
      <c r="AR889" s="21" t="s">
        <v>318</v>
      </c>
      <c r="AT889" s="21" t="s">
        <v>177</v>
      </c>
      <c r="AU889" s="21" t="s">
        <v>140</v>
      </c>
      <c r="AY889" s="21" t="s">
        <v>176</v>
      </c>
      <c r="BE889" s="113">
        <f>IF(U889="základní",N889,0)</f>
        <v>0</v>
      </c>
      <c r="BF889" s="113">
        <f>IF(U889="snížená",N889,0)</f>
        <v>0</v>
      </c>
      <c r="BG889" s="113">
        <f>IF(U889="zákl. přenesená",N889,0)</f>
        <v>0</v>
      </c>
      <c r="BH889" s="113">
        <f>IF(U889="sníž. přenesená",N889,0)</f>
        <v>0</v>
      </c>
      <c r="BI889" s="113">
        <f>IF(U889="nulová",N889,0)</f>
        <v>0</v>
      </c>
      <c r="BJ889" s="21" t="s">
        <v>88</v>
      </c>
      <c r="BK889" s="113">
        <f>ROUND(L889*K889,2)</f>
        <v>0</v>
      </c>
      <c r="BL889" s="21" t="s">
        <v>318</v>
      </c>
      <c r="BM889" s="21" t="s">
        <v>1231</v>
      </c>
    </row>
    <row r="890" spans="2:63" s="9" customFormat="1" ht="29.85" customHeight="1">
      <c r="B890" s="160"/>
      <c r="C890" s="161"/>
      <c r="D890" s="170" t="s">
        <v>251</v>
      </c>
      <c r="E890" s="170"/>
      <c r="F890" s="170"/>
      <c r="G890" s="170"/>
      <c r="H890" s="170"/>
      <c r="I890" s="170"/>
      <c r="J890" s="170"/>
      <c r="K890" s="170"/>
      <c r="L890" s="170"/>
      <c r="M890" s="170"/>
      <c r="N890" s="277">
        <f>BK890</f>
        <v>0</v>
      </c>
      <c r="O890" s="278"/>
      <c r="P890" s="278"/>
      <c r="Q890" s="278"/>
      <c r="R890" s="163"/>
      <c r="T890" s="164"/>
      <c r="U890" s="161"/>
      <c r="V890" s="161"/>
      <c r="W890" s="165">
        <f>SUM(W891:W911)</f>
        <v>0</v>
      </c>
      <c r="X890" s="161"/>
      <c r="Y890" s="165">
        <f>SUM(Y891:Y911)</f>
        <v>14.181403999999999</v>
      </c>
      <c r="Z890" s="161"/>
      <c r="AA890" s="166">
        <f>SUM(AA891:AA911)</f>
        <v>0</v>
      </c>
      <c r="AR890" s="167" t="s">
        <v>140</v>
      </c>
      <c r="AT890" s="168" t="s">
        <v>79</v>
      </c>
      <c r="AU890" s="168" t="s">
        <v>88</v>
      </c>
      <c r="AY890" s="167" t="s">
        <v>176</v>
      </c>
      <c r="BK890" s="169">
        <f>SUM(BK891:BK911)</f>
        <v>0</v>
      </c>
    </row>
    <row r="891" spans="2:65" s="1" customFormat="1" ht="31.5" customHeight="1">
      <c r="B891" s="38"/>
      <c r="C891" s="171" t="s">
        <v>1232</v>
      </c>
      <c r="D891" s="171" t="s">
        <v>177</v>
      </c>
      <c r="E891" s="172" t="s">
        <v>1233</v>
      </c>
      <c r="F891" s="265" t="s">
        <v>1234</v>
      </c>
      <c r="G891" s="265"/>
      <c r="H891" s="265"/>
      <c r="I891" s="265"/>
      <c r="J891" s="173" t="s">
        <v>269</v>
      </c>
      <c r="K891" s="174">
        <v>353.9</v>
      </c>
      <c r="L891" s="266">
        <v>0</v>
      </c>
      <c r="M891" s="267"/>
      <c r="N891" s="268">
        <f>ROUND(L891*K891,2)</f>
        <v>0</v>
      </c>
      <c r="O891" s="268"/>
      <c r="P891" s="268"/>
      <c r="Q891" s="268"/>
      <c r="R891" s="40"/>
      <c r="T891" s="175" t="s">
        <v>22</v>
      </c>
      <c r="U891" s="47" t="s">
        <v>45</v>
      </c>
      <c r="V891" s="39"/>
      <c r="W891" s="176">
        <f>V891*K891</f>
        <v>0</v>
      </c>
      <c r="X891" s="176">
        <v>0</v>
      </c>
      <c r="Y891" s="176">
        <f>X891*K891</f>
        <v>0</v>
      </c>
      <c r="Z891" s="176">
        <v>0</v>
      </c>
      <c r="AA891" s="177">
        <f>Z891*K891</f>
        <v>0</v>
      </c>
      <c r="AR891" s="21" t="s">
        <v>318</v>
      </c>
      <c r="AT891" s="21" t="s">
        <v>177</v>
      </c>
      <c r="AU891" s="21" t="s">
        <v>140</v>
      </c>
      <c r="AY891" s="21" t="s">
        <v>176</v>
      </c>
      <c r="BE891" s="113">
        <f>IF(U891="základní",N891,0)</f>
        <v>0</v>
      </c>
      <c r="BF891" s="113">
        <f>IF(U891="snížená",N891,0)</f>
        <v>0</v>
      </c>
      <c r="BG891" s="113">
        <f>IF(U891="zákl. přenesená",N891,0)</f>
        <v>0</v>
      </c>
      <c r="BH891" s="113">
        <f>IF(U891="sníž. přenesená",N891,0)</f>
        <v>0</v>
      </c>
      <c r="BI891" s="113">
        <f>IF(U891="nulová",N891,0)</f>
        <v>0</v>
      </c>
      <c r="BJ891" s="21" t="s">
        <v>88</v>
      </c>
      <c r="BK891" s="113">
        <f>ROUND(L891*K891,2)</f>
        <v>0</v>
      </c>
      <c r="BL891" s="21" t="s">
        <v>318</v>
      </c>
      <c r="BM891" s="21" t="s">
        <v>1235</v>
      </c>
    </row>
    <row r="892" spans="2:51" s="10" customFormat="1" ht="22.5" customHeight="1">
      <c r="B892" s="178"/>
      <c r="C892" s="179"/>
      <c r="D892" s="179"/>
      <c r="E892" s="180" t="s">
        <v>22</v>
      </c>
      <c r="F892" s="269" t="s">
        <v>1236</v>
      </c>
      <c r="G892" s="270"/>
      <c r="H892" s="270"/>
      <c r="I892" s="270"/>
      <c r="J892" s="179"/>
      <c r="K892" s="181">
        <v>82.27</v>
      </c>
      <c r="L892" s="179"/>
      <c r="M892" s="179"/>
      <c r="N892" s="179"/>
      <c r="O892" s="179"/>
      <c r="P892" s="179"/>
      <c r="Q892" s="179"/>
      <c r="R892" s="182"/>
      <c r="T892" s="183"/>
      <c r="U892" s="179"/>
      <c r="V892" s="179"/>
      <c r="W892" s="179"/>
      <c r="X892" s="179"/>
      <c r="Y892" s="179"/>
      <c r="Z892" s="179"/>
      <c r="AA892" s="184"/>
      <c r="AT892" s="185" t="s">
        <v>199</v>
      </c>
      <c r="AU892" s="185" t="s">
        <v>140</v>
      </c>
      <c r="AV892" s="10" t="s">
        <v>140</v>
      </c>
      <c r="AW892" s="10" t="s">
        <v>37</v>
      </c>
      <c r="AX892" s="10" t="s">
        <v>80</v>
      </c>
      <c r="AY892" s="185" t="s">
        <v>176</v>
      </c>
    </row>
    <row r="893" spans="2:51" s="10" customFormat="1" ht="22.5" customHeight="1">
      <c r="B893" s="178"/>
      <c r="C893" s="179"/>
      <c r="D893" s="179"/>
      <c r="E893" s="180" t="s">
        <v>22</v>
      </c>
      <c r="F893" s="303" t="s">
        <v>1210</v>
      </c>
      <c r="G893" s="304"/>
      <c r="H893" s="304"/>
      <c r="I893" s="304"/>
      <c r="J893" s="179"/>
      <c r="K893" s="181">
        <v>54.45</v>
      </c>
      <c r="L893" s="179"/>
      <c r="M893" s="179"/>
      <c r="N893" s="179"/>
      <c r="O893" s="179"/>
      <c r="P893" s="179"/>
      <c r="Q893" s="179"/>
      <c r="R893" s="182"/>
      <c r="T893" s="183"/>
      <c r="U893" s="179"/>
      <c r="V893" s="179"/>
      <c r="W893" s="179"/>
      <c r="X893" s="179"/>
      <c r="Y893" s="179"/>
      <c r="Z893" s="179"/>
      <c r="AA893" s="184"/>
      <c r="AT893" s="185" t="s">
        <v>199</v>
      </c>
      <c r="AU893" s="185" t="s">
        <v>140</v>
      </c>
      <c r="AV893" s="10" t="s">
        <v>140</v>
      </c>
      <c r="AW893" s="10" t="s">
        <v>37</v>
      </c>
      <c r="AX893" s="10" t="s">
        <v>80</v>
      </c>
      <c r="AY893" s="185" t="s">
        <v>176</v>
      </c>
    </row>
    <row r="894" spans="2:51" s="10" customFormat="1" ht="22.5" customHeight="1">
      <c r="B894" s="178"/>
      <c r="C894" s="179"/>
      <c r="D894" s="179"/>
      <c r="E894" s="180" t="s">
        <v>22</v>
      </c>
      <c r="F894" s="303" t="s">
        <v>1237</v>
      </c>
      <c r="G894" s="304"/>
      <c r="H894" s="304"/>
      <c r="I894" s="304"/>
      <c r="J894" s="179"/>
      <c r="K894" s="181">
        <v>73.65</v>
      </c>
      <c r="L894" s="179"/>
      <c r="M894" s="179"/>
      <c r="N894" s="179"/>
      <c r="O894" s="179"/>
      <c r="P894" s="179"/>
      <c r="Q894" s="179"/>
      <c r="R894" s="182"/>
      <c r="T894" s="183"/>
      <c r="U894" s="179"/>
      <c r="V894" s="179"/>
      <c r="W894" s="179"/>
      <c r="X894" s="179"/>
      <c r="Y894" s="179"/>
      <c r="Z894" s="179"/>
      <c r="AA894" s="184"/>
      <c r="AT894" s="185" t="s">
        <v>199</v>
      </c>
      <c r="AU894" s="185" t="s">
        <v>140</v>
      </c>
      <c r="AV894" s="10" t="s">
        <v>140</v>
      </c>
      <c r="AW894" s="10" t="s">
        <v>37</v>
      </c>
      <c r="AX894" s="10" t="s">
        <v>80</v>
      </c>
      <c r="AY894" s="185" t="s">
        <v>176</v>
      </c>
    </row>
    <row r="895" spans="2:51" s="10" customFormat="1" ht="22.5" customHeight="1">
      <c r="B895" s="178"/>
      <c r="C895" s="179"/>
      <c r="D895" s="179"/>
      <c r="E895" s="180" t="s">
        <v>22</v>
      </c>
      <c r="F895" s="303" t="s">
        <v>693</v>
      </c>
      <c r="G895" s="304"/>
      <c r="H895" s="304"/>
      <c r="I895" s="304"/>
      <c r="J895" s="179"/>
      <c r="K895" s="181">
        <v>143.53</v>
      </c>
      <c r="L895" s="179"/>
      <c r="M895" s="179"/>
      <c r="N895" s="179"/>
      <c r="O895" s="179"/>
      <c r="P895" s="179"/>
      <c r="Q895" s="179"/>
      <c r="R895" s="182"/>
      <c r="T895" s="183"/>
      <c r="U895" s="179"/>
      <c r="V895" s="179"/>
      <c r="W895" s="179"/>
      <c r="X895" s="179"/>
      <c r="Y895" s="179"/>
      <c r="Z895" s="179"/>
      <c r="AA895" s="184"/>
      <c r="AT895" s="185" t="s">
        <v>199</v>
      </c>
      <c r="AU895" s="185" t="s">
        <v>140</v>
      </c>
      <c r="AV895" s="10" t="s">
        <v>140</v>
      </c>
      <c r="AW895" s="10" t="s">
        <v>37</v>
      </c>
      <c r="AX895" s="10" t="s">
        <v>80</v>
      </c>
      <c r="AY895" s="185" t="s">
        <v>176</v>
      </c>
    </row>
    <row r="896" spans="2:51" s="11" customFormat="1" ht="22.5" customHeight="1">
      <c r="B896" s="186"/>
      <c r="C896" s="187"/>
      <c r="D896" s="187"/>
      <c r="E896" s="188" t="s">
        <v>22</v>
      </c>
      <c r="F896" s="271" t="s">
        <v>200</v>
      </c>
      <c r="G896" s="272"/>
      <c r="H896" s="272"/>
      <c r="I896" s="272"/>
      <c r="J896" s="187"/>
      <c r="K896" s="189">
        <v>353.9</v>
      </c>
      <c r="L896" s="187"/>
      <c r="M896" s="187"/>
      <c r="N896" s="187"/>
      <c r="O896" s="187"/>
      <c r="P896" s="187"/>
      <c r="Q896" s="187"/>
      <c r="R896" s="190"/>
      <c r="T896" s="191"/>
      <c r="U896" s="187"/>
      <c r="V896" s="187"/>
      <c r="W896" s="187"/>
      <c r="X896" s="187"/>
      <c r="Y896" s="187"/>
      <c r="Z896" s="187"/>
      <c r="AA896" s="192"/>
      <c r="AT896" s="193" t="s">
        <v>199</v>
      </c>
      <c r="AU896" s="193" t="s">
        <v>140</v>
      </c>
      <c r="AV896" s="11" t="s">
        <v>181</v>
      </c>
      <c r="AW896" s="11" t="s">
        <v>37</v>
      </c>
      <c r="AX896" s="11" t="s">
        <v>88</v>
      </c>
      <c r="AY896" s="193" t="s">
        <v>176</v>
      </c>
    </row>
    <row r="897" spans="2:65" s="1" customFormat="1" ht="31.5" customHeight="1">
      <c r="B897" s="38"/>
      <c r="C897" s="202" t="s">
        <v>1238</v>
      </c>
      <c r="D897" s="202" t="s">
        <v>352</v>
      </c>
      <c r="E897" s="203" t="s">
        <v>1239</v>
      </c>
      <c r="F897" s="307" t="s">
        <v>1240</v>
      </c>
      <c r="G897" s="307"/>
      <c r="H897" s="307"/>
      <c r="I897" s="307"/>
      <c r="J897" s="204" t="s">
        <v>269</v>
      </c>
      <c r="K897" s="205">
        <v>360.978</v>
      </c>
      <c r="L897" s="308">
        <v>0</v>
      </c>
      <c r="M897" s="309"/>
      <c r="N897" s="310">
        <f>ROUND(L897*K897,2)</f>
        <v>0</v>
      </c>
      <c r="O897" s="268"/>
      <c r="P897" s="268"/>
      <c r="Q897" s="268"/>
      <c r="R897" s="40"/>
      <c r="T897" s="175" t="s">
        <v>22</v>
      </c>
      <c r="U897" s="47" t="s">
        <v>45</v>
      </c>
      <c r="V897" s="39"/>
      <c r="W897" s="176">
        <f>V897*K897</f>
        <v>0</v>
      </c>
      <c r="X897" s="176">
        <v>0.0005</v>
      </c>
      <c r="Y897" s="176">
        <f>X897*K897</f>
        <v>0.180489</v>
      </c>
      <c r="Z897" s="176">
        <v>0</v>
      </c>
      <c r="AA897" s="177">
        <f>Z897*K897</f>
        <v>0</v>
      </c>
      <c r="AR897" s="21" t="s">
        <v>442</v>
      </c>
      <c r="AT897" s="21" t="s">
        <v>352</v>
      </c>
      <c r="AU897" s="21" t="s">
        <v>140</v>
      </c>
      <c r="AY897" s="21" t="s">
        <v>176</v>
      </c>
      <c r="BE897" s="113">
        <f>IF(U897="základní",N897,0)</f>
        <v>0</v>
      </c>
      <c r="BF897" s="113">
        <f>IF(U897="snížená",N897,0)</f>
        <v>0</v>
      </c>
      <c r="BG897" s="113">
        <f>IF(U897="zákl. přenesená",N897,0)</f>
        <v>0</v>
      </c>
      <c r="BH897" s="113">
        <f>IF(U897="sníž. přenesená",N897,0)</f>
        <v>0</v>
      </c>
      <c r="BI897" s="113">
        <f>IF(U897="nulová",N897,0)</f>
        <v>0</v>
      </c>
      <c r="BJ897" s="21" t="s">
        <v>88</v>
      </c>
      <c r="BK897" s="113">
        <f>ROUND(L897*K897,2)</f>
        <v>0</v>
      </c>
      <c r="BL897" s="21" t="s">
        <v>318</v>
      </c>
      <c r="BM897" s="21" t="s">
        <v>1241</v>
      </c>
    </row>
    <row r="898" spans="2:65" s="1" customFormat="1" ht="31.5" customHeight="1">
      <c r="B898" s="38"/>
      <c r="C898" s="171" t="s">
        <v>1242</v>
      </c>
      <c r="D898" s="171" t="s">
        <v>177</v>
      </c>
      <c r="E898" s="172" t="s">
        <v>1243</v>
      </c>
      <c r="F898" s="265" t="s">
        <v>1244</v>
      </c>
      <c r="G898" s="265"/>
      <c r="H898" s="265"/>
      <c r="I898" s="265"/>
      <c r="J898" s="173" t="s">
        <v>269</v>
      </c>
      <c r="K898" s="174">
        <v>19.5</v>
      </c>
      <c r="L898" s="266">
        <v>0</v>
      </c>
      <c r="M898" s="267"/>
      <c r="N898" s="268">
        <f>ROUND(L898*K898,2)</f>
        <v>0</v>
      </c>
      <c r="O898" s="268"/>
      <c r="P898" s="268"/>
      <c r="Q898" s="268"/>
      <c r="R898" s="40"/>
      <c r="T898" s="175" t="s">
        <v>22</v>
      </c>
      <c r="U898" s="47" t="s">
        <v>45</v>
      </c>
      <c r="V898" s="39"/>
      <c r="W898" s="176">
        <f>V898*K898</f>
        <v>0</v>
      </c>
      <c r="X898" s="176">
        <v>0.0003</v>
      </c>
      <c r="Y898" s="176">
        <f>X898*K898</f>
        <v>0.005849999999999999</v>
      </c>
      <c r="Z898" s="176">
        <v>0</v>
      </c>
      <c r="AA898" s="177">
        <f>Z898*K898</f>
        <v>0</v>
      </c>
      <c r="AR898" s="21" t="s">
        <v>318</v>
      </c>
      <c r="AT898" s="21" t="s">
        <v>177</v>
      </c>
      <c r="AU898" s="21" t="s">
        <v>140</v>
      </c>
      <c r="AY898" s="21" t="s">
        <v>176</v>
      </c>
      <c r="BE898" s="113">
        <f>IF(U898="základní",N898,0)</f>
        <v>0</v>
      </c>
      <c r="BF898" s="113">
        <f>IF(U898="snížená",N898,0)</f>
        <v>0</v>
      </c>
      <c r="BG898" s="113">
        <f>IF(U898="zákl. přenesená",N898,0)</f>
        <v>0</v>
      </c>
      <c r="BH898" s="113">
        <f>IF(U898="sníž. přenesená",N898,0)</f>
        <v>0</v>
      </c>
      <c r="BI898" s="113">
        <f>IF(U898="nulová",N898,0)</f>
        <v>0</v>
      </c>
      <c r="BJ898" s="21" t="s">
        <v>88</v>
      </c>
      <c r="BK898" s="113">
        <f>ROUND(L898*K898,2)</f>
        <v>0</v>
      </c>
      <c r="BL898" s="21" t="s">
        <v>318</v>
      </c>
      <c r="BM898" s="21" t="s">
        <v>1245</v>
      </c>
    </row>
    <row r="899" spans="2:51" s="10" customFormat="1" ht="22.5" customHeight="1">
      <c r="B899" s="178"/>
      <c r="C899" s="179"/>
      <c r="D899" s="179"/>
      <c r="E899" s="180" t="s">
        <v>22</v>
      </c>
      <c r="F899" s="269" t="s">
        <v>1246</v>
      </c>
      <c r="G899" s="270"/>
      <c r="H899" s="270"/>
      <c r="I899" s="270"/>
      <c r="J899" s="179"/>
      <c r="K899" s="181">
        <v>19.5</v>
      </c>
      <c r="L899" s="179"/>
      <c r="M899" s="179"/>
      <c r="N899" s="179"/>
      <c r="O899" s="179"/>
      <c r="P899" s="179"/>
      <c r="Q899" s="179"/>
      <c r="R899" s="182"/>
      <c r="T899" s="183"/>
      <c r="U899" s="179"/>
      <c r="V899" s="179"/>
      <c r="W899" s="179"/>
      <c r="X899" s="179"/>
      <c r="Y899" s="179"/>
      <c r="Z899" s="179"/>
      <c r="AA899" s="184"/>
      <c r="AT899" s="185" t="s">
        <v>199</v>
      </c>
      <c r="AU899" s="185" t="s">
        <v>140</v>
      </c>
      <c r="AV899" s="10" t="s">
        <v>140</v>
      </c>
      <c r="AW899" s="10" t="s">
        <v>37</v>
      </c>
      <c r="AX899" s="10" t="s">
        <v>80</v>
      </c>
      <c r="AY899" s="185" t="s">
        <v>176</v>
      </c>
    </row>
    <row r="900" spans="2:51" s="11" customFormat="1" ht="22.5" customHeight="1">
      <c r="B900" s="186"/>
      <c r="C900" s="187"/>
      <c r="D900" s="187"/>
      <c r="E900" s="188" t="s">
        <v>22</v>
      </c>
      <c r="F900" s="271" t="s">
        <v>200</v>
      </c>
      <c r="G900" s="272"/>
      <c r="H900" s="272"/>
      <c r="I900" s="272"/>
      <c r="J900" s="187"/>
      <c r="K900" s="189">
        <v>19.5</v>
      </c>
      <c r="L900" s="187"/>
      <c r="M900" s="187"/>
      <c r="N900" s="187"/>
      <c r="O900" s="187"/>
      <c r="P900" s="187"/>
      <c r="Q900" s="187"/>
      <c r="R900" s="190"/>
      <c r="T900" s="191"/>
      <c r="U900" s="187"/>
      <c r="V900" s="187"/>
      <c r="W900" s="187"/>
      <c r="X900" s="187"/>
      <c r="Y900" s="187"/>
      <c r="Z900" s="187"/>
      <c r="AA900" s="192"/>
      <c r="AT900" s="193" t="s">
        <v>199</v>
      </c>
      <c r="AU900" s="193" t="s">
        <v>140</v>
      </c>
      <c r="AV900" s="11" t="s">
        <v>181</v>
      </c>
      <c r="AW900" s="11" t="s">
        <v>37</v>
      </c>
      <c r="AX900" s="11" t="s">
        <v>88</v>
      </c>
      <c r="AY900" s="193" t="s">
        <v>176</v>
      </c>
    </row>
    <row r="901" spans="2:65" s="1" customFormat="1" ht="22.5" customHeight="1">
      <c r="B901" s="38"/>
      <c r="C901" s="202" t="s">
        <v>1247</v>
      </c>
      <c r="D901" s="202" t="s">
        <v>352</v>
      </c>
      <c r="E901" s="203" t="s">
        <v>1248</v>
      </c>
      <c r="F901" s="307" t="s">
        <v>1249</v>
      </c>
      <c r="G901" s="307"/>
      <c r="H901" s="307"/>
      <c r="I901" s="307"/>
      <c r="J901" s="204" t="s">
        <v>269</v>
      </c>
      <c r="K901" s="205">
        <v>20.475</v>
      </c>
      <c r="L901" s="308">
        <v>0</v>
      </c>
      <c r="M901" s="309"/>
      <c r="N901" s="310">
        <f>ROUND(L901*K901,2)</f>
        <v>0</v>
      </c>
      <c r="O901" s="268"/>
      <c r="P901" s="268"/>
      <c r="Q901" s="268"/>
      <c r="R901" s="40"/>
      <c r="T901" s="175" t="s">
        <v>22</v>
      </c>
      <c r="U901" s="47" t="s">
        <v>45</v>
      </c>
      <c r="V901" s="39"/>
      <c r="W901" s="176">
        <f>V901*K901</f>
        <v>0</v>
      </c>
      <c r="X901" s="176">
        <v>0.032</v>
      </c>
      <c r="Y901" s="176">
        <f>X901*K901</f>
        <v>0.6552</v>
      </c>
      <c r="Z901" s="176">
        <v>0</v>
      </c>
      <c r="AA901" s="177">
        <f>Z901*K901</f>
        <v>0</v>
      </c>
      <c r="AR901" s="21" t="s">
        <v>442</v>
      </c>
      <c r="AT901" s="21" t="s">
        <v>352</v>
      </c>
      <c r="AU901" s="21" t="s">
        <v>140</v>
      </c>
      <c r="AY901" s="21" t="s">
        <v>176</v>
      </c>
      <c r="BE901" s="113">
        <f>IF(U901="základní",N901,0)</f>
        <v>0</v>
      </c>
      <c r="BF901" s="113">
        <f>IF(U901="snížená",N901,0)</f>
        <v>0</v>
      </c>
      <c r="BG901" s="113">
        <f>IF(U901="zákl. přenesená",N901,0)</f>
        <v>0</v>
      </c>
      <c r="BH901" s="113">
        <f>IF(U901="sníž. přenesená",N901,0)</f>
        <v>0</v>
      </c>
      <c r="BI901" s="113">
        <f>IF(U901="nulová",N901,0)</f>
        <v>0</v>
      </c>
      <c r="BJ901" s="21" t="s">
        <v>88</v>
      </c>
      <c r="BK901" s="113">
        <f>ROUND(L901*K901,2)</f>
        <v>0</v>
      </c>
      <c r="BL901" s="21" t="s">
        <v>318</v>
      </c>
      <c r="BM901" s="21" t="s">
        <v>1250</v>
      </c>
    </row>
    <row r="902" spans="2:51" s="10" customFormat="1" ht="22.5" customHeight="1">
      <c r="B902" s="178"/>
      <c r="C902" s="179"/>
      <c r="D902" s="179"/>
      <c r="E902" s="180" t="s">
        <v>22</v>
      </c>
      <c r="F902" s="269" t="s">
        <v>1251</v>
      </c>
      <c r="G902" s="270"/>
      <c r="H902" s="270"/>
      <c r="I902" s="270"/>
      <c r="J902" s="179"/>
      <c r="K902" s="181">
        <v>20.475</v>
      </c>
      <c r="L902" s="179"/>
      <c r="M902" s="179"/>
      <c r="N902" s="179"/>
      <c r="O902" s="179"/>
      <c r="P902" s="179"/>
      <c r="Q902" s="179"/>
      <c r="R902" s="182"/>
      <c r="T902" s="183"/>
      <c r="U902" s="179"/>
      <c r="V902" s="179"/>
      <c r="W902" s="179"/>
      <c r="X902" s="179"/>
      <c r="Y902" s="179"/>
      <c r="Z902" s="179"/>
      <c r="AA902" s="184"/>
      <c r="AT902" s="185" t="s">
        <v>199</v>
      </c>
      <c r="AU902" s="185" t="s">
        <v>140</v>
      </c>
      <c r="AV902" s="10" t="s">
        <v>140</v>
      </c>
      <c r="AW902" s="10" t="s">
        <v>37</v>
      </c>
      <c r="AX902" s="10" t="s">
        <v>80</v>
      </c>
      <c r="AY902" s="185" t="s">
        <v>176</v>
      </c>
    </row>
    <row r="903" spans="2:51" s="11" customFormat="1" ht="22.5" customHeight="1">
      <c r="B903" s="186"/>
      <c r="C903" s="187"/>
      <c r="D903" s="187"/>
      <c r="E903" s="188" t="s">
        <v>22</v>
      </c>
      <c r="F903" s="271" t="s">
        <v>200</v>
      </c>
      <c r="G903" s="272"/>
      <c r="H903" s="272"/>
      <c r="I903" s="272"/>
      <c r="J903" s="187"/>
      <c r="K903" s="189">
        <v>20.475</v>
      </c>
      <c r="L903" s="187"/>
      <c r="M903" s="187"/>
      <c r="N903" s="187"/>
      <c r="O903" s="187"/>
      <c r="P903" s="187"/>
      <c r="Q903" s="187"/>
      <c r="R903" s="190"/>
      <c r="T903" s="191"/>
      <c r="U903" s="187"/>
      <c r="V903" s="187"/>
      <c r="W903" s="187"/>
      <c r="X903" s="187"/>
      <c r="Y903" s="187"/>
      <c r="Z903" s="187"/>
      <c r="AA903" s="192"/>
      <c r="AT903" s="193" t="s">
        <v>199</v>
      </c>
      <c r="AU903" s="193" t="s">
        <v>140</v>
      </c>
      <c r="AV903" s="11" t="s">
        <v>181</v>
      </c>
      <c r="AW903" s="11" t="s">
        <v>37</v>
      </c>
      <c r="AX903" s="11" t="s">
        <v>88</v>
      </c>
      <c r="AY903" s="193" t="s">
        <v>176</v>
      </c>
    </row>
    <row r="904" spans="2:65" s="1" customFormat="1" ht="31.5" customHeight="1">
      <c r="B904" s="38"/>
      <c r="C904" s="171" t="s">
        <v>1252</v>
      </c>
      <c r="D904" s="171" t="s">
        <v>177</v>
      </c>
      <c r="E904" s="172" t="s">
        <v>1253</v>
      </c>
      <c r="F904" s="265" t="s">
        <v>1254</v>
      </c>
      <c r="G904" s="265"/>
      <c r="H904" s="265"/>
      <c r="I904" s="265"/>
      <c r="J904" s="173" t="s">
        <v>269</v>
      </c>
      <c r="K904" s="174">
        <v>497.54</v>
      </c>
      <c r="L904" s="266">
        <v>0</v>
      </c>
      <c r="M904" s="267"/>
      <c r="N904" s="268">
        <f>ROUND(L904*K904,2)</f>
        <v>0</v>
      </c>
      <c r="O904" s="268"/>
      <c r="P904" s="268"/>
      <c r="Q904" s="268"/>
      <c r="R904" s="40"/>
      <c r="T904" s="175" t="s">
        <v>22</v>
      </c>
      <c r="U904" s="47" t="s">
        <v>45</v>
      </c>
      <c r="V904" s="39"/>
      <c r="W904" s="176">
        <f>V904*K904</f>
        <v>0</v>
      </c>
      <c r="X904" s="176">
        <v>0</v>
      </c>
      <c r="Y904" s="176">
        <f>X904*K904</f>
        <v>0</v>
      </c>
      <c r="Z904" s="176">
        <v>0</v>
      </c>
      <c r="AA904" s="177">
        <f>Z904*K904</f>
        <v>0</v>
      </c>
      <c r="AR904" s="21" t="s">
        <v>318</v>
      </c>
      <c r="AT904" s="21" t="s">
        <v>177</v>
      </c>
      <c r="AU904" s="21" t="s">
        <v>140</v>
      </c>
      <c r="AY904" s="21" t="s">
        <v>176</v>
      </c>
      <c r="BE904" s="113">
        <f>IF(U904="základní",N904,0)</f>
        <v>0</v>
      </c>
      <c r="BF904" s="113">
        <f>IF(U904="snížená",N904,0)</f>
        <v>0</v>
      </c>
      <c r="BG904" s="113">
        <f>IF(U904="zákl. přenesená",N904,0)</f>
        <v>0</v>
      </c>
      <c r="BH904" s="113">
        <f>IF(U904="sníž. přenesená",N904,0)</f>
        <v>0</v>
      </c>
      <c r="BI904" s="113">
        <f>IF(U904="nulová",N904,0)</f>
        <v>0</v>
      </c>
      <c r="BJ904" s="21" t="s">
        <v>88</v>
      </c>
      <c r="BK904" s="113">
        <f>ROUND(L904*K904,2)</f>
        <v>0</v>
      </c>
      <c r="BL904" s="21" t="s">
        <v>318</v>
      </c>
      <c r="BM904" s="21" t="s">
        <v>1255</v>
      </c>
    </row>
    <row r="905" spans="2:51" s="10" customFormat="1" ht="22.5" customHeight="1">
      <c r="B905" s="178"/>
      <c r="C905" s="179"/>
      <c r="D905" s="179"/>
      <c r="E905" s="180" t="s">
        <v>22</v>
      </c>
      <c r="F905" s="269" t="s">
        <v>1256</v>
      </c>
      <c r="G905" s="270"/>
      <c r="H905" s="270"/>
      <c r="I905" s="270"/>
      <c r="J905" s="179"/>
      <c r="K905" s="181">
        <v>497.54</v>
      </c>
      <c r="L905" s="179"/>
      <c r="M905" s="179"/>
      <c r="N905" s="179"/>
      <c r="O905" s="179"/>
      <c r="P905" s="179"/>
      <c r="Q905" s="179"/>
      <c r="R905" s="182"/>
      <c r="T905" s="183"/>
      <c r="U905" s="179"/>
      <c r="V905" s="179"/>
      <c r="W905" s="179"/>
      <c r="X905" s="179"/>
      <c r="Y905" s="179"/>
      <c r="Z905" s="179"/>
      <c r="AA905" s="184"/>
      <c r="AT905" s="185" t="s">
        <v>199</v>
      </c>
      <c r="AU905" s="185" t="s">
        <v>140</v>
      </c>
      <c r="AV905" s="10" t="s">
        <v>140</v>
      </c>
      <c r="AW905" s="10" t="s">
        <v>37</v>
      </c>
      <c r="AX905" s="10" t="s">
        <v>80</v>
      </c>
      <c r="AY905" s="185" t="s">
        <v>176</v>
      </c>
    </row>
    <row r="906" spans="2:51" s="11" customFormat="1" ht="22.5" customHeight="1">
      <c r="B906" s="186"/>
      <c r="C906" s="187"/>
      <c r="D906" s="187"/>
      <c r="E906" s="188" t="s">
        <v>22</v>
      </c>
      <c r="F906" s="271" t="s">
        <v>200</v>
      </c>
      <c r="G906" s="272"/>
      <c r="H906" s="272"/>
      <c r="I906" s="272"/>
      <c r="J906" s="187"/>
      <c r="K906" s="189">
        <v>497.54</v>
      </c>
      <c r="L906" s="187"/>
      <c r="M906" s="187"/>
      <c r="N906" s="187"/>
      <c r="O906" s="187"/>
      <c r="P906" s="187"/>
      <c r="Q906" s="187"/>
      <c r="R906" s="190"/>
      <c r="T906" s="191"/>
      <c r="U906" s="187"/>
      <c r="V906" s="187"/>
      <c r="W906" s="187"/>
      <c r="X906" s="187"/>
      <c r="Y906" s="187"/>
      <c r="Z906" s="187"/>
      <c r="AA906" s="192"/>
      <c r="AT906" s="193" t="s">
        <v>199</v>
      </c>
      <c r="AU906" s="193" t="s">
        <v>140</v>
      </c>
      <c r="AV906" s="11" t="s">
        <v>181</v>
      </c>
      <c r="AW906" s="11" t="s">
        <v>37</v>
      </c>
      <c r="AX906" s="11" t="s">
        <v>88</v>
      </c>
      <c r="AY906" s="193" t="s">
        <v>176</v>
      </c>
    </row>
    <row r="907" spans="2:65" s="1" customFormat="1" ht="22.5" customHeight="1">
      <c r="B907" s="38"/>
      <c r="C907" s="202" t="s">
        <v>1257</v>
      </c>
      <c r="D907" s="202" t="s">
        <v>352</v>
      </c>
      <c r="E907" s="203" t="s">
        <v>1258</v>
      </c>
      <c r="F907" s="307" t="s">
        <v>1259</v>
      </c>
      <c r="G907" s="307"/>
      <c r="H907" s="307"/>
      <c r="I907" s="307"/>
      <c r="J907" s="204" t="s">
        <v>269</v>
      </c>
      <c r="K907" s="205">
        <v>507.491</v>
      </c>
      <c r="L907" s="308">
        <v>0</v>
      </c>
      <c r="M907" s="309"/>
      <c r="N907" s="310">
        <f>ROUND(L907*K907,2)</f>
        <v>0</v>
      </c>
      <c r="O907" s="268"/>
      <c r="P907" s="268"/>
      <c r="Q907" s="268"/>
      <c r="R907" s="40"/>
      <c r="T907" s="175" t="s">
        <v>22</v>
      </c>
      <c r="U907" s="47" t="s">
        <v>45</v>
      </c>
      <c r="V907" s="39"/>
      <c r="W907" s="176">
        <f>V907*K907</f>
        <v>0</v>
      </c>
      <c r="X907" s="176">
        <v>0.016</v>
      </c>
      <c r="Y907" s="176">
        <f>X907*K907</f>
        <v>8.119856</v>
      </c>
      <c r="Z907" s="176">
        <v>0</v>
      </c>
      <c r="AA907" s="177">
        <f>Z907*K907</f>
        <v>0</v>
      </c>
      <c r="AR907" s="21" t="s">
        <v>442</v>
      </c>
      <c r="AT907" s="21" t="s">
        <v>352</v>
      </c>
      <c r="AU907" s="21" t="s">
        <v>140</v>
      </c>
      <c r="AY907" s="21" t="s">
        <v>176</v>
      </c>
      <c r="BE907" s="113">
        <f>IF(U907="základní",N907,0)</f>
        <v>0</v>
      </c>
      <c r="BF907" s="113">
        <f>IF(U907="snížená",N907,0)</f>
        <v>0</v>
      </c>
      <c r="BG907" s="113">
        <f>IF(U907="zákl. přenesená",N907,0)</f>
        <v>0</v>
      </c>
      <c r="BH907" s="113">
        <f>IF(U907="sníž. přenesená",N907,0)</f>
        <v>0</v>
      </c>
      <c r="BI907" s="113">
        <f>IF(U907="nulová",N907,0)</f>
        <v>0</v>
      </c>
      <c r="BJ907" s="21" t="s">
        <v>88</v>
      </c>
      <c r="BK907" s="113">
        <f>ROUND(L907*K907,2)</f>
        <v>0</v>
      </c>
      <c r="BL907" s="21" t="s">
        <v>318</v>
      </c>
      <c r="BM907" s="21" t="s">
        <v>1260</v>
      </c>
    </row>
    <row r="908" spans="2:65" s="1" customFormat="1" ht="31.5" customHeight="1">
      <c r="B908" s="38"/>
      <c r="C908" s="171" t="s">
        <v>1261</v>
      </c>
      <c r="D908" s="171" t="s">
        <v>177</v>
      </c>
      <c r="E908" s="172" t="s">
        <v>1262</v>
      </c>
      <c r="F908" s="265" t="s">
        <v>1263</v>
      </c>
      <c r="G908" s="265"/>
      <c r="H908" s="265"/>
      <c r="I908" s="265"/>
      <c r="J908" s="173" t="s">
        <v>269</v>
      </c>
      <c r="K908" s="174">
        <v>497.54</v>
      </c>
      <c r="L908" s="266">
        <v>0</v>
      </c>
      <c r="M908" s="267"/>
      <c r="N908" s="268">
        <f>ROUND(L908*K908,2)</f>
        <v>0</v>
      </c>
      <c r="O908" s="268"/>
      <c r="P908" s="268"/>
      <c r="Q908" s="268"/>
      <c r="R908" s="40"/>
      <c r="T908" s="175" t="s">
        <v>22</v>
      </c>
      <c r="U908" s="47" t="s">
        <v>45</v>
      </c>
      <c r="V908" s="39"/>
      <c r="W908" s="176">
        <f>V908*K908</f>
        <v>0</v>
      </c>
      <c r="X908" s="176">
        <v>0</v>
      </c>
      <c r="Y908" s="176">
        <f>X908*K908</f>
        <v>0</v>
      </c>
      <c r="Z908" s="176">
        <v>0</v>
      </c>
      <c r="AA908" s="177">
        <f>Z908*K908</f>
        <v>0</v>
      </c>
      <c r="AR908" s="21" t="s">
        <v>318</v>
      </c>
      <c r="AT908" s="21" t="s">
        <v>177</v>
      </c>
      <c r="AU908" s="21" t="s">
        <v>140</v>
      </c>
      <c r="AY908" s="21" t="s">
        <v>176</v>
      </c>
      <c r="BE908" s="113">
        <f>IF(U908="základní",N908,0)</f>
        <v>0</v>
      </c>
      <c r="BF908" s="113">
        <f>IF(U908="snížená",N908,0)</f>
        <v>0</v>
      </c>
      <c r="BG908" s="113">
        <f>IF(U908="zákl. přenesená",N908,0)</f>
        <v>0</v>
      </c>
      <c r="BH908" s="113">
        <f>IF(U908="sníž. přenesená",N908,0)</f>
        <v>0</v>
      </c>
      <c r="BI908" s="113">
        <f>IF(U908="nulová",N908,0)</f>
        <v>0</v>
      </c>
      <c r="BJ908" s="21" t="s">
        <v>88</v>
      </c>
      <c r="BK908" s="113">
        <f>ROUND(L908*K908,2)</f>
        <v>0</v>
      </c>
      <c r="BL908" s="21" t="s">
        <v>318</v>
      </c>
      <c r="BM908" s="21" t="s">
        <v>1264</v>
      </c>
    </row>
    <row r="909" spans="2:65" s="1" customFormat="1" ht="22.5" customHeight="1">
      <c r="B909" s="38"/>
      <c r="C909" s="202" t="s">
        <v>1265</v>
      </c>
      <c r="D909" s="202" t="s">
        <v>352</v>
      </c>
      <c r="E909" s="203" t="s">
        <v>1266</v>
      </c>
      <c r="F909" s="307" t="s">
        <v>1267</v>
      </c>
      <c r="G909" s="307"/>
      <c r="H909" s="307"/>
      <c r="I909" s="307"/>
      <c r="J909" s="204" t="s">
        <v>269</v>
      </c>
      <c r="K909" s="205">
        <v>507.491</v>
      </c>
      <c r="L909" s="308">
        <v>0</v>
      </c>
      <c r="M909" s="309"/>
      <c r="N909" s="310">
        <f>ROUND(L909*K909,2)</f>
        <v>0</v>
      </c>
      <c r="O909" s="268"/>
      <c r="P909" s="268"/>
      <c r="Q909" s="268"/>
      <c r="R909" s="40"/>
      <c r="T909" s="175" t="s">
        <v>22</v>
      </c>
      <c r="U909" s="47" t="s">
        <v>45</v>
      </c>
      <c r="V909" s="39"/>
      <c r="W909" s="176">
        <f>V909*K909</f>
        <v>0</v>
      </c>
      <c r="X909" s="176">
        <v>0.01</v>
      </c>
      <c r="Y909" s="176">
        <f>X909*K909</f>
        <v>5.07491</v>
      </c>
      <c r="Z909" s="176">
        <v>0</v>
      </c>
      <c r="AA909" s="177">
        <f>Z909*K909</f>
        <v>0</v>
      </c>
      <c r="AR909" s="21" t="s">
        <v>442</v>
      </c>
      <c r="AT909" s="21" t="s">
        <v>352</v>
      </c>
      <c r="AU909" s="21" t="s">
        <v>140</v>
      </c>
      <c r="AY909" s="21" t="s">
        <v>176</v>
      </c>
      <c r="BE909" s="113">
        <f>IF(U909="základní",N909,0)</f>
        <v>0</v>
      </c>
      <c r="BF909" s="113">
        <f>IF(U909="snížená",N909,0)</f>
        <v>0</v>
      </c>
      <c r="BG909" s="113">
        <f>IF(U909="zákl. přenesená",N909,0)</f>
        <v>0</v>
      </c>
      <c r="BH909" s="113">
        <f>IF(U909="sníž. přenesená",N909,0)</f>
        <v>0</v>
      </c>
      <c r="BI909" s="113">
        <f>IF(U909="nulová",N909,0)</f>
        <v>0</v>
      </c>
      <c r="BJ909" s="21" t="s">
        <v>88</v>
      </c>
      <c r="BK909" s="113">
        <f>ROUND(L909*K909,2)</f>
        <v>0</v>
      </c>
      <c r="BL909" s="21" t="s">
        <v>318</v>
      </c>
      <c r="BM909" s="21" t="s">
        <v>1268</v>
      </c>
    </row>
    <row r="910" spans="2:65" s="1" customFormat="1" ht="31.5" customHeight="1">
      <c r="B910" s="38"/>
      <c r="C910" s="171" t="s">
        <v>1269</v>
      </c>
      <c r="D910" s="171" t="s">
        <v>177</v>
      </c>
      <c r="E910" s="172" t="s">
        <v>1270</v>
      </c>
      <c r="F910" s="265" t="s">
        <v>1271</v>
      </c>
      <c r="G910" s="265"/>
      <c r="H910" s="265"/>
      <c r="I910" s="265"/>
      <c r="J910" s="173" t="s">
        <v>269</v>
      </c>
      <c r="K910" s="174">
        <v>353.9</v>
      </c>
      <c r="L910" s="266">
        <v>0</v>
      </c>
      <c r="M910" s="267"/>
      <c r="N910" s="268">
        <f>ROUND(L910*K910,2)</f>
        <v>0</v>
      </c>
      <c r="O910" s="268"/>
      <c r="P910" s="268"/>
      <c r="Q910" s="268"/>
      <c r="R910" s="40"/>
      <c r="T910" s="175" t="s">
        <v>22</v>
      </c>
      <c r="U910" s="47" t="s">
        <v>45</v>
      </c>
      <c r="V910" s="39"/>
      <c r="W910" s="176">
        <f>V910*K910</f>
        <v>0</v>
      </c>
      <c r="X910" s="176">
        <v>0.00041</v>
      </c>
      <c r="Y910" s="176">
        <f>X910*K910</f>
        <v>0.14509899999999998</v>
      </c>
      <c r="Z910" s="176">
        <v>0</v>
      </c>
      <c r="AA910" s="177">
        <f>Z910*K910</f>
        <v>0</v>
      </c>
      <c r="AR910" s="21" t="s">
        <v>318</v>
      </c>
      <c r="AT910" s="21" t="s">
        <v>177</v>
      </c>
      <c r="AU910" s="21" t="s">
        <v>140</v>
      </c>
      <c r="AY910" s="21" t="s">
        <v>176</v>
      </c>
      <c r="BE910" s="113">
        <f>IF(U910="základní",N910,0)</f>
        <v>0</v>
      </c>
      <c r="BF910" s="113">
        <f>IF(U910="snížená",N910,0)</f>
        <v>0</v>
      </c>
      <c r="BG910" s="113">
        <f>IF(U910="zákl. přenesená",N910,0)</f>
        <v>0</v>
      </c>
      <c r="BH910" s="113">
        <f>IF(U910="sníž. přenesená",N910,0)</f>
        <v>0</v>
      </c>
      <c r="BI910" s="113">
        <f>IF(U910="nulová",N910,0)</f>
        <v>0</v>
      </c>
      <c r="BJ910" s="21" t="s">
        <v>88</v>
      </c>
      <c r="BK910" s="113">
        <f>ROUND(L910*K910,2)</f>
        <v>0</v>
      </c>
      <c r="BL910" s="21" t="s">
        <v>318</v>
      </c>
      <c r="BM910" s="21" t="s">
        <v>1272</v>
      </c>
    </row>
    <row r="911" spans="2:65" s="1" customFormat="1" ht="31.5" customHeight="1">
      <c r="B911" s="38"/>
      <c r="C911" s="171" t="s">
        <v>1273</v>
      </c>
      <c r="D911" s="171" t="s">
        <v>177</v>
      </c>
      <c r="E911" s="172" t="s">
        <v>1274</v>
      </c>
      <c r="F911" s="265" t="s">
        <v>1275</v>
      </c>
      <c r="G911" s="265"/>
      <c r="H911" s="265"/>
      <c r="I911" s="265"/>
      <c r="J911" s="173" t="s">
        <v>1230</v>
      </c>
      <c r="K911" s="214">
        <v>0</v>
      </c>
      <c r="L911" s="266">
        <v>0</v>
      </c>
      <c r="M911" s="267"/>
      <c r="N911" s="268">
        <f>ROUND(L911*K911,2)</f>
        <v>0</v>
      </c>
      <c r="O911" s="268"/>
      <c r="P911" s="268"/>
      <c r="Q911" s="268"/>
      <c r="R911" s="40"/>
      <c r="T911" s="175" t="s">
        <v>22</v>
      </c>
      <c r="U911" s="47" t="s">
        <v>45</v>
      </c>
      <c r="V911" s="39"/>
      <c r="W911" s="176">
        <f>V911*K911</f>
        <v>0</v>
      </c>
      <c r="X911" s="176">
        <v>0</v>
      </c>
      <c r="Y911" s="176">
        <f>X911*K911</f>
        <v>0</v>
      </c>
      <c r="Z911" s="176">
        <v>0</v>
      </c>
      <c r="AA911" s="177">
        <f>Z911*K911</f>
        <v>0</v>
      </c>
      <c r="AR911" s="21" t="s">
        <v>318</v>
      </c>
      <c r="AT911" s="21" t="s">
        <v>177</v>
      </c>
      <c r="AU911" s="21" t="s">
        <v>140</v>
      </c>
      <c r="AY911" s="21" t="s">
        <v>176</v>
      </c>
      <c r="BE911" s="113">
        <f>IF(U911="základní",N911,0)</f>
        <v>0</v>
      </c>
      <c r="BF911" s="113">
        <f>IF(U911="snížená",N911,0)</f>
        <v>0</v>
      </c>
      <c r="BG911" s="113">
        <f>IF(U911="zákl. přenesená",N911,0)</f>
        <v>0</v>
      </c>
      <c r="BH911" s="113">
        <f>IF(U911="sníž. přenesená",N911,0)</f>
        <v>0</v>
      </c>
      <c r="BI911" s="113">
        <f>IF(U911="nulová",N911,0)</f>
        <v>0</v>
      </c>
      <c r="BJ911" s="21" t="s">
        <v>88</v>
      </c>
      <c r="BK911" s="113">
        <f>ROUND(L911*K911,2)</f>
        <v>0</v>
      </c>
      <c r="BL911" s="21" t="s">
        <v>318</v>
      </c>
      <c r="BM911" s="21" t="s">
        <v>1276</v>
      </c>
    </row>
    <row r="912" spans="2:63" s="9" customFormat="1" ht="29.85" customHeight="1">
      <c r="B912" s="160"/>
      <c r="C912" s="161"/>
      <c r="D912" s="170" t="s">
        <v>252</v>
      </c>
      <c r="E912" s="170"/>
      <c r="F912" s="170"/>
      <c r="G912" s="170"/>
      <c r="H912" s="170"/>
      <c r="I912" s="170"/>
      <c r="J912" s="170"/>
      <c r="K912" s="170"/>
      <c r="L912" s="170"/>
      <c r="M912" s="170"/>
      <c r="N912" s="277">
        <f>BK912</f>
        <v>0</v>
      </c>
      <c r="O912" s="278"/>
      <c r="P912" s="278"/>
      <c r="Q912" s="278"/>
      <c r="R912" s="163"/>
      <c r="T912" s="164"/>
      <c r="U912" s="161"/>
      <c r="V912" s="161"/>
      <c r="W912" s="165">
        <f>SUM(W913:W1005)</f>
        <v>0</v>
      </c>
      <c r="X912" s="161"/>
      <c r="Y912" s="165">
        <f>SUM(Y913:Y1005)</f>
        <v>20.8064995</v>
      </c>
      <c r="Z912" s="161"/>
      <c r="AA912" s="166">
        <f>SUM(AA913:AA1005)</f>
        <v>41.955825999999995</v>
      </c>
      <c r="AR912" s="167" t="s">
        <v>140</v>
      </c>
      <c r="AT912" s="168" t="s">
        <v>79</v>
      </c>
      <c r="AU912" s="168" t="s">
        <v>88</v>
      </c>
      <c r="AY912" s="167" t="s">
        <v>176</v>
      </c>
      <c r="BK912" s="169">
        <f>SUM(BK913:BK1005)</f>
        <v>0</v>
      </c>
    </row>
    <row r="913" spans="2:65" s="1" customFormat="1" ht="31.5" customHeight="1">
      <c r="B913" s="38"/>
      <c r="C913" s="171" t="s">
        <v>1277</v>
      </c>
      <c r="D913" s="171" t="s">
        <v>177</v>
      </c>
      <c r="E913" s="172" t="s">
        <v>1278</v>
      </c>
      <c r="F913" s="265" t="s">
        <v>1279</v>
      </c>
      <c r="G913" s="265"/>
      <c r="H913" s="265"/>
      <c r="I913" s="265"/>
      <c r="J913" s="173" t="s">
        <v>212</v>
      </c>
      <c r="K913" s="174">
        <v>140</v>
      </c>
      <c r="L913" s="266">
        <v>0</v>
      </c>
      <c r="M913" s="267"/>
      <c r="N913" s="268">
        <f>ROUND(L913*K913,2)</f>
        <v>0</v>
      </c>
      <c r="O913" s="268"/>
      <c r="P913" s="268"/>
      <c r="Q913" s="268"/>
      <c r="R913" s="40"/>
      <c r="T913" s="175" t="s">
        <v>22</v>
      </c>
      <c r="U913" s="47" t="s">
        <v>45</v>
      </c>
      <c r="V913" s="39"/>
      <c r="W913" s="176">
        <f>V913*K913</f>
        <v>0</v>
      </c>
      <c r="X913" s="176">
        <v>0</v>
      </c>
      <c r="Y913" s="176">
        <f>X913*K913</f>
        <v>0</v>
      </c>
      <c r="Z913" s="176">
        <v>0</v>
      </c>
      <c r="AA913" s="177">
        <f>Z913*K913</f>
        <v>0</v>
      </c>
      <c r="AR913" s="21" t="s">
        <v>318</v>
      </c>
      <c r="AT913" s="21" t="s">
        <v>177</v>
      </c>
      <c r="AU913" s="21" t="s">
        <v>140</v>
      </c>
      <c r="AY913" s="21" t="s">
        <v>176</v>
      </c>
      <c r="BE913" s="113">
        <f>IF(U913="základní",N913,0)</f>
        <v>0</v>
      </c>
      <c r="BF913" s="113">
        <f>IF(U913="snížená",N913,0)</f>
        <v>0</v>
      </c>
      <c r="BG913" s="113">
        <f>IF(U913="zákl. přenesená",N913,0)</f>
        <v>0</v>
      </c>
      <c r="BH913" s="113">
        <f>IF(U913="sníž. přenesená",N913,0)</f>
        <v>0</v>
      </c>
      <c r="BI913" s="113">
        <f>IF(U913="nulová",N913,0)</f>
        <v>0</v>
      </c>
      <c r="BJ913" s="21" t="s">
        <v>88</v>
      </c>
      <c r="BK913" s="113">
        <f>ROUND(L913*K913,2)</f>
        <v>0</v>
      </c>
      <c r="BL913" s="21" t="s">
        <v>318</v>
      </c>
      <c r="BM913" s="21" t="s">
        <v>1280</v>
      </c>
    </row>
    <row r="914" spans="2:65" s="1" customFormat="1" ht="31.5" customHeight="1">
      <c r="B914" s="38"/>
      <c r="C914" s="171" t="s">
        <v>1281</v>
      </c>
      <c r="D914" s="171" t="s">
        <v>177</v>
      </c>
      <c r="E914" s="172" t="s">
        <v>1282</v>
      </c>
      <c r="F914" s="265" t="s">
        <v>1283</v>
      </c>
      <c r="G914" s="265"/>
      <c r="H914" s="265"/>
      <c r="I914" s="265"/>
      <c r="J914" s="173" t="s">
        <v>315</v>
      </c>
      <c r="K914" s="174">
        <v>2</v>
      </c>
      <c r="L914" s="266">
        <v>0</v>
      </c>
      <c r="M914" s="267"/>
      <c r="N914" s="268">
        <f>ROUND(L914*K914,2)</f>
        <v>0</v>
      </c>
      <c r="O914" s="268"/>
      <c r="P914" s="268"/>
      <c r="Q914" s="268"/>
      <c r="R914" s="40"/>
      <c r="T914" s="175" t="s">
        <v>22</v>
      </c>
      <c r="U914" s="47" t="s">
        <v>45</v>
      </c>
      <c r="V914" s="39"/>
      <c r="W914" s="176">
        <f>V914*K914</f>
        <v>0</v>
      </c>
      <c r="X914" s="176">
        <v>0</v>
      </c>
      <c r="Y914" s="176">
        <f>X914*K914</f>
        <v>0</v>
      </c>
      <c r="Z914" s="176">
        <v>0.1</v>
      </c>
      <c r="AA914" s="177">
        <f>Z914*K914</f>
        <v>0.2</v>
      </c>
      <c r="AR914" s="21" t="s">
        <v>318</v>
      </c>
      <c r="AT914" s="21" t="s">
        <v>177</v>
      </c>
      <c r="AU914" s="21" t="s">
        <v>140</v>
      </c>
      <c r="AY914" s="21" t="s">
        <v>176</v>
      </c>
      <c r="BE914" s="113">
        <f>IF(U914="základní",N914,0)</f>
        <v>0</v>
      </c>
      <c r="BF914" s="113">
        <f>IF(U914="snížená",N914,0)</f>
        <v>0</v>
      </c>
      <c r="BG914" s="113">
        <f>IF(U914="zákl. přenesená",N914,0)</f>
        <v>0</v>
      </c>
      <c r="BH914" s="113">
        <f>IF(U914="sníž. přenesená",N914,0)</f>
        <v>0</v>
      </c>
      <c r="BI914" s="113">
        <f>IF(U914="nulová",N914,0)</f>
        <v>0</v>
      </c>
      <c r="BJ914" s="21" t="s">
        <v>88</v>
      </c>
      <c r="BK914" s="113">
        <f>ROUND(L914*K914,2)</f>
        <v>0</v>
      </c>
      <c r="BL914" s="21" t="s">
        <v>318</v>
      </c>
      <c r="BM914" s="21" t="s">
        <v>1284</v>
      </c>
    </row>
    <row r="915" spans="2:51" s="10" customFormat="1" ht="22.5" customHeight="1">
      <c r="B915" s="178"/>
      <c r="C915" s="179"/>
      <c r="D915" s="179"/>
      <c r="E915" s="180" t="s">
        <v>22</v>
      </c>
      <c r="F915" s="269" t="s">
        <v>1285</v>
      </c>
      <c r="G915" s="270"/>
      <c r="H915" s="270"/>
      <c r="I915" s="270"/>
      <c r="J915" s="179"/>
      <c r="K915" s="181">
        <v>2</v>
      </c>
      <c r="L915" s="179"/>
      <c r="M915" s="179"/>
      <c r="N915" s="179"/>
      <c r="O915" s="179"/>
      <c r="P915" s="179"/>
      <c r="Q915" s="179"/>
      <c r="R915" s="182"/>
      <c r="T915" s="183"/>
      <c r="U915" s="179"/>
      <c r="V915" s="179"/>
      <c r="W915" s="179"/>
      <c r="X915" s="179"/>
      <c r="Y915" s="179"/>
      <c r="Z915" s="179"/>
      <c r="AA915" s="184"/>
      <c r="AT915" s="185" t="s">
        <v>199</v>
      </c>
      <c r="AU915" s="185" t="s">
        <v>140</v>
      </c>
      <c r="AV915" s="10" t="s">
        <v>140</v>
      </c>
      <c r="AW915" s="10" t="s">
        <v>37</v>
      </c>
      <c r="AX915" s="10" t="s">
        <v>80</v>
      </c>
      <c r="AY915" s="185" t="s">
        <v>176</v>
      </c>
    </row>
    <row r="916" spans="2:51" s="11" customFormat="1" ht="22.5" customHeight="1">
      <c r="B916" s="186"/>
      <c r="C916" s="187"/>
      <c r="D916" s="187"/>
      <c r="E916" s="188" t="s">
        <v>22</v>
      </c>
      <c r="F916" s="271" t="s">
        <v>200</v>
      </c>
      <c r="G916" s="272"/>
      <c r="H916" s="272"/>
      <c r="I916" s="272"/>
      <c r="J916" s="187"/>
      <c r="K916" s="189">
        <v>2</v>
      </c>
      <c r="L916" s="187"/>
      <c r="M916" s="187"/>
      <c r="N916" s="187"/>
      <c r="O916" s="187"/>
      <c r="P916" s="187"/>
      <c r="Q916" s="187"/>
      <c r="R916" s="190"/>
      <c r="T916" s="191"/>
      <c r="U916" s="187"/>
      <c r="V916" s="187"/>
      <c r="W916" s="187"/>
      <c r="X916" s="187"/>
      <c r="Y916" s="187"/>
      <c r="Z916" s="187"/>
      <c r="AA916" s="192"/>
      <c r="AT916" s="193" t="s">
        <v>199</v>
      </c>
      <c r="AU916" s="193" t="s">
        <v>140</v>
      </c>
      <c r="AV916" s="11" t="s">
        <v>181</v>
      </c>
      <c r="AW916" s="11" t="s">
        <v>37</v>
      </c>
      <c r="AX916" s="11" t="s">
        <v>88</v>
      </c>
      <c r="AY916" s="193" t="s">
        <v>176</v>
      </c>
    </row>
    <row r="917" spans="2:65" s="1" customFormat="1" ht="31.5" customHeight="1">
      <c r="B917" s="38"/>
      <c r="C917" s="171" t="s">
        <v>1286</v>
      </c>
      <c r="D917" s="171" t="s">
        <v>177</v>
      </c>
      <c r="E917" s="172" t="s">
        <v>1287</v>
      </c>
      <c r="F917" s="265" t="s">
        <v>1288</v>
      </c>
      <c r="G917" s="265"/>
      <c r="H917" s="265"/>
      <c r="I917" s="265"/>
      <c r="J917" s="173" t="s">
        <v>315</v>
      </c>
      <c r="K917" s="174">
        <v>13.2</v>
      </c>
      <c r="L917" s="266">
        <v>0</v>
      </c>
      <c r="M917" s="267"/>
      <c r="N917" s="268">
        <f>ROUND(L917*K917,2)</f>
        <v>0</v>
      </c>
      <c r="O917" s="268"/>
      <c r="P917" s="268"/>
      <c r="Q917" s="268"/>
      <c r="R917" s="40"/>
      <c r="T917" s="175" t="s">
        <v>22</v>
      </c>
      <c r="U917" s="47" t="s">
        <v>45</v>
      </c>
      <c r="V917" s="39"/>
      <c r="W917" s="176">
        <f>V917*K917</f>
        <v>0</v>
      </c>
      <c r="X917" s="176">
        <v>0</v>
      </c>
      <c r="Y917" s="176">
        <f>X917*K917</f>
        <v>0</v>
      </c>
      <c r="Z917" s="176">
        <v>0.02475</v>
      </c>
      <c r="AA917" s="177">
        <f>Z917*K917</f>
        <v>0.3267</v>
      </c>
      <c r="AR917" s="21" t="s">
        <v>318</v>
      </c>
      <c r="AT917" s="21" t="s">
        <v>177</v>
      </c>
      <c r="AU917" s="21" t="s">
        <v>140</v>
      </c>
      <c r="AY917" s="21" t="s">
        <v>176</v>
      </c>
      <c r="BE917" s="113">
        <f>IF(U917="základní",N917,0)</f>
        <v>0</v>
      </c>
      <c r="BF917" s="113">
        <f>IF(U917="snížená",N917,0)</f>
        <v>0</v>
      </c>
      <c r="BG917" s="113">
        <f>IF(U917="zákl. přenesená",N917,0)</f>
        <v>0</v>
      </c>
      <c r="BH917" s="113">
        <f>IF(U917="sníž. přenesená",N917,0)</f>
        <v>0</v>
      </c>
      <c r="BI917" s="113">
        <f>IF(U917="nulová",N917,0)</f>
        <v>0</v>
      </c>
      <c r="BJ917" s="21" t="s">
        <v>88</v>
      </c>
      <c r="BK917" s="113">
        <f>ROUND(L917*K917,2)</f>
        <v>0</v>
      </c>
      <c r="BL917" s="21" t="s">
        <v>318</v>
      </c>
      <c r="BM917" s="21" t="s">
        <v>1289</v>
      </c>
    </row>
    <row r="918" spans="2:51" s="12" customFormat="1" ht="22.5" customHeight="1">
      <c r="B918" s="194"/>
      <c r="C918" s="195"/>
      <c r="D918" s="195"/>
      <c r="E918" s="196" t="s">
        <v>22</v>
      </c>
      <c r="F918" s="311" t="s">
        <v>1290</v>
      </c>
      <c r="G918" s="312"/>
      <c r="H918" s="312"/>
      <c r="I918" s="312"/>
      <c r="J918" s="195"/>
      <c r="K918" s="197" t="s">
        <v>22</v>
      </c>
      <c r="L918" s="195"/>
      <c r="M918" s="195"/>
      <c r="N918" s="195"/>
      <c r="O918" s="195"/>
      <c r="P918" s="195"/>
      <c r="Q918" s="195"/>
      <c r="R918" s="198"/>
      <c r="T918" s="199"/>
      <c r="U918" s="195"/>
      <c r="V918" s="195"/>
      <c r="W918" s="195"/>
      <c r="X918" s="195"/>
      <c r="Y918" s="195"/>
      <c r="Z918" s="195"/>
      <c r="AA918" s="200"/>
      <c r="AT918" s="201" t="s">
        <v>199</v>
      </c>
      <c r="AU918" s="201" t="s">
        <v>140</v>
      </c>
      <c r="AV918" s="12" t="s">
        <v>88</v>
      </c>
      <c r="AW918" s="12" t="s">
        <v>37</v>
      </c>
      <c r="AX918" s="12" t="s">
        <v>80</v>
      </c>
      <c r="AY918" s="201" t="s">
        <v>176</v>
      </c>
    </row>
    <row r="919" spans="2:51" s="10" customFormat="1" ht="22.5" customHeight="1">
      <c r="B919" s="178"/>
      <c r="C919" s="179"/>
      <c r="D919" s="179"/>
      <c r="E919" s="180" t="s">
        <v>22</v>
      </c>
      <c r="F919" s="303" t="s">
        <v>1291</v>
      </c>
      <c r="G919" s="304"/>
      <c r="H919" s="304"/>
      <c r="I919" s="304"/>
      <c r="J919" s="179"/>
      <c r="K919" s="181">
        <v>13.2</v>
      </c>
      <c r="L919" s="179"/>
      <c r="M919" s="179"/>
      <c r="N919" s="179"/>
      <c r="O919" s="179"/>
      <c r="P919" s="179"/>
      <c r="Q919" s="179"/>
      <c r="R919" s="182"/>
      <c r="T919" s="183"/>
      <c r="U919" s="179"/>
      <c r="V919" s="179"/>
      <c r="W919" s="179"/>
      <c r="X919" s="179"/>
      <c r="Y919" s="179"/>
      <c r="Z919" s="179"/>
      <c r="AA919" s="184"/>
      <c r="AT919" s="185" t="s">
        <v>199</v>
      </c>
      <c r="AU919" s="185" t="s">
        <v>140</v>
      </c>
      <c r="AV919" s="10" t="s">
        <v>140</v>
      </c>
      <c r="AW919" s="10" t="s">
        <v>37</v>
      </c>
      <c r="AX919" s="10" t="s">
        <v>80</v>
      </c>
      <c r="AY919" s="185" t="s">
        <v>176</v>
      </c>
    </row>
    <row r="920" spans="2:51" s="11" customFormat="1" ht="22.5" customHeight="1">
      <c r="B920" s="186"/>
      <c r="C920" s="187"/>
      <c r="D920" s="187"/>
      <c r="E920" s="188" t="s">
        <v>22</v>
      </c>
      <c r="F920" s="271" t="s">
        <v>200</v>
      </c>
      <c r="G920" s="272"/>
      <c r="H920" s="272"/>
      <c r="I920" s="272"/>
      <c r="J920" s="187"/>
      <c r="K920" s="189">
        <v>13.2</v>
      </c>
      <c r="L920" s="187"/>
      <c r="M920" s="187"/>
      <c r="N920" s="187"/>
      <c r="O920" s="187"/>
      <c r="P920" s="187"/>
      <c r="Q920" s="187"/>
      <c r="R920" s="190"/>
      <c r="T920" s="191"/>
      <c r="U920" s="187"/>
      <c r="V920" s="187"/>
      <c r="W920" s="187"/>
      <c r="X920" s="187"/>
      <c r="Y920" s="187"/>
      <c r="Z920" s="187"/>
      <c r="AA920" s="192"/>
      <c r="AT920" s="193" t="s">
        <v>199</v>
      </c>
      <c r="AU920" s="193" t="s">
        <v>140</v>
      </c>
      <c r="AV920" s="11" t="s">
        <v>181</v>
      </c>
      <c r="AW920" s="11" t="s">
        <v>37</v>
      </c>
      <c r="AX920" s="11" t="s">
        <v>88</v>
      </c>
      <c r="AY920" s="193" t="s">
        <v>176</v>
      </c>
    </row>
    <row r="921" spans="2:65" s="1" customFormat="1" ht="31.5" customHeight="1">
      <c r="B921" s="38"/>
      <c r="C921" s="171" t="s">
        <v>1292</v>
      </c>
      <c r="D921" s="171" t="s">
        <v>177</v>
      </c>
      <c r="E921" s="172" t="s">
        <v>1293</v>
      </c>
      <c r="F921" s="265" t="s">
        <v>1294</v>
      </c>
      <c r="G921" s="265"/>
      <c r="H921" s="265"/>
      <c r="I921" s="265"/>
      <c r="J921" s="173" t="s">
        <v>315</v>
      </c>
      <c r="K921" s="174">
        <v>95</v>
      </c>
      <c r="L921" s="266">
        <v>0</v>
      </c>
      <c r="M921" s="267"/>
      <c r="N921" s="268">
        <f>ROUND(L921*K921,2)</f>
        <v>0</v>
      </c>
      <c r="O921" s="268"/>
      <c r="P921" s="268"/>
      <c r="Q921" s="268"/>
      <c r="R921" s="40"/>
      <c r="T921" s="175" t="s">
        <v>22</v>
      </c>
      <c r="U921" s="47" t="s">
        <v>45</v>
      </c>
      <c r="V921" s="39"/>
      <c r="W921" s="176">
        <f>V921*K921</f>
        <v>0</v>
      </c>
      <c r="X921" s="176">
        <v>0</v>
      </c>
      <c r="Y921" s="176">
        <f>X921*K921</f>
        <v>0</v>
      </c>
      <c r="Z921" s="176">
        <v>0.02475</v>
      </c>
      <c r="AA921" s="177">
        <f>Z921*K921</f>
        <v>2.3512500000000003</v>
      </c>
      <c r="AR921" s="21" t="s">
        <v>318</v>
      </c>
      <c r="AT921" s="21" t="s">
        <v>177</v>
      </c>
      <c r="AU921" s="21" t="s">
        <v>140</v>
      </c>
      <c r="AY921" s="21" t="s">
        <v>176</v>
      </c>
      <c r="BE921" s="113">
        <f>IF(U921="základní",N921,0)</f>
        <v>0</v>
      </c>
      <c r="BF921" s="113">
        <f>IF(U921="snížená",N921,0)</f>
        <v>0</v>
      </c>
      <c r="BG921" s="113">
        <f>IF(U921="zákl. přenesená",N921,0)</f>
        <v>0</v>
      </c>
      <c r="BH921" s="113">
        <f>IF(U921="sníž. přenesená",N921,0)</f>
        <v>0</v>
      </c>
      <c r="BI921" s="113">
        <f>IF(U921="nulová",N921,0)</f>
        <v>0</v>
      </c>
      <c r="BJ921" s="21" t="s">
        <v>88</v>
      </c>
      <c r="BK921" s="113">
        <f>ROUND(L921*K921,2)</f>
        <v>0</v>
      </c>
      <c r="BL921" s="21" t="s">
        <v>318</v>
      </c>
      <c r="BM921" s="21" t="s">
        <v>1295</v>
      </c>
    </row>
    <row r="922" spans="2:65" s="1" customFormat="1" ht="44.25" customHeight="1">
      <c r="B922" s="38"/>
      <c r="C922" s="171" t="s">
        <v>1296</v>
      </c>
      <c r="D922" s="171" t="s">
        <v>177</v>
      </c>
      <c r="E922" s="172" t="s">
        <v>1297</v>
      </c>
      <c r="F922" s="265" t="s">
        <v>1298</v>
      </c>
      <c r="G922" s="265"/>
      <c r="H922" s="265"/>
      <c r="I922" s="265"/>
      <c r="J922" s="173" t="s">
        <v>315</v>
      </c>
      <c r="K922" s="174">
        <v>117.6</v>
      </c>
      <c r="L922" s="266">
        <v>0</v>
      </c>
      <c r="M922" s="267"/>
      <c r="N922" s="268">
        <f>ROUND(L922*K922,2)</f>
        <v>0</v>
      </c>
      <c r="O922" s="268"/>
      <c r="P922" s="268"/>
      <c r="Q922" s="268"/>
      <c r="R922" s="40"/>
      <c r="T922" s="175" t="s">
        <v>22</v>
      </c>
      <c r="U922" s="47" t="s">
        <v>45</v>
      </c>
      <c r="V922" s="39"/>
      <c r="W922" s="176">
        <f>V922*K922</f>
        <v>0</v>
      </c>
      <c r="X922" s="176">
        <v>0</v>
      </c>
      <c r="Y922" s="176">
        <f>X922*K922</f>
        <v>0</v>
      </c>
      <c r="Z922" s="176">
        <v>0</v>
      </c>
      <c r="AA922" s="177">
        <f>Z922*K922</f>
        <v>0</v>
      </c>
      <c r="AR922" s="21" t="s">
        <v>318</v>
      </c>
      <c r="AT922" s="21" t="s">
        <v>177</v>
      </c>
      <c r="AU922" s="21" t="s">
        <v>140</v>
      </c>
      <c r="AY922" s="21" t="s">
        <v>176</v>
      </c>
      <c r="BE922" s="113">
        <f>IF(U922="základní",N922,0)</f>
        <v>0</v>
      </c>
      <c r="BF922" s="113">
        <f>IF(U922="snížená",N922,0)</f>
        <v>0</v>
      </c>
      <c r="BG922" s="113">
        <f>IF(U922="zákl. přenesená",N922,0)</f>
        <v>0</v>
      </c>
      <c r="BH922" s="113">
        <f>IF(U922="sníž. přenesená",N922,0)</f>
        <v>0</v>
      </c>
      <c r="BI922" s="113">
        <f>IF(U922="nulová",N922,0)</f>
        <v>0</v>
      </c>
      <c r="BJ922" s="21" t="s">
        <v>88</v>
      </c>
      <c r="BK922" s="113">
        <f>ROUND(L922*K922,2)</f>
        <v>0</v>
      </c>
      <c r="BL922" s="21" t="s">
        <v>318</v>
      </c>
      <c r="BM922" s="21" t="s">
        <v>1299</v>
      </c>
    </row>
    <row r="923" spans="2:51" s="12" customFormat="1" ht="22.5" customHeight="1">
      <c r="B923" s="194"/>
      <c r="C923" s="195"/>
      <c r="D923" s="195"/>
      <c r="E923" s="196" t="s">
        <v>22</v>
      </c>
      <c r="F923" s="311" t="s">
        <v>1300</v>
      </c>
      <c r="G923" s="312"/>
      <c r="H923" s="312"/>
      <c r="I923" s="312"/>
      <c r="J923" s="195"/>
      <c r="K923" s="197" t="s">
        <v>22</v>
      </c>
      <c r="L923" s="195"/>
      <c r="M923" s="195"/>
      <c r="N923" s="195"/>
      <c r="O923" s="195"/>
      <c r="P923" s="195"/>
      <c r="Q923" s="195"/>
      <c r="R923" s="198"/>
      <c r="T923" s="199"/>
      <c r="U923" s="195"/>
      <c r="V923" s="195"/>
      <c r="W923" s="195"/>
      <c r="X923" s="195"/>
      <c r="Y923" s="195"/>
      <c r="Z923" s="195"/>
      <c r="AA923" s="200"/>
      <c r="AT923" s="201" t="s">
        <v>199</v>
      </c>
      <c r="AU923" s="201" t="s">
        <v>140</v>
      </c>
      <c r="AV923" s="12" t="s">
        <v>88</v>
      </c>
      <c r="AW923" s="12" t="s">
        <v>37</v>
      </c>
      <c r="AX923" s="12" t="s">
        <v>80</v>
      </c>
      <c r="AY923" s="201" t="s">
        <v>176</v>
      </c>
    </row>
    <row r="924" spans="2:51" s="10" customFormat="1" ht="22.5" customHeight="1">
      <c r="B924" s="178"/>
      <c r="C924" s="179"/>
      <c r="D924" s="179"/>
      <c r="E924" s="180" t="s">
        <v>22</v>
      </c>
      <c r="F924" s="303" t="s">
        <v>1301</v>
      </c>
      <c r="G924" s="304"/>
      <c r="H924" s="304"/>
      <c r="I924" s="304"/>
      <c r="J924" s="179"/>
      <c r="K924" s="181">
        <v>73.2</v>
      </c>
      <c r="L924" s="179"/>
      <c r="M924" s="179"/>
      <c r="N924" s="179"/>
      <c r="O924" s="179"/>
      <c r="P924" s="179"/>
      <c r="Q924" s="179"/>
      <c r="R924" s="182"/>
      <c r="T924" s="183"/>
      <c r="U924" s="179"/>
      <c r="V924" s="179"/>
      <c r="W924" s="179"/>
      <c r="X924" s="179"/>
      <c r="Y924" s="179"/>
      <c r="Z924" s="179"/>
      <c r="AA924" s="184"/>
      <c r="AT924" s="185" t="s">
        <v>199</v>
      </c>
      <c r="AU924" s="185" t="s">
        <v>140</v>
      </c>
      <c r="AV924" s="10" t="s">
        <v>140</v>
      </c>
      <c r="AW924" s="10" t="s">
        <v>37</v>
      </c>
      <c r="AX924" s="10" t="s">
        <v>80</v>
      </c>
      <c r="AY924" s="185" t="s">
        <v>176</v>
      </c>
    </row>
    <row r="925" spans="2:51" s="10" customFormat="1" ht="22.5" customHeight="1">
      <c r="B925" s="178"/>
      <c r="C925" s="179"/>
      <c r="D925" s="179"/>
      <c r="E925" s="180" t="s">
        <v>22</v>
      </c>
      <c r="F925" s="303" t="s">
        <v>1302</v>
      </c>
      <c r="G925" s="304"/>
      <c r="H925" s="304"/>
      <c r="I925" s="304"/>
      <c r="J925" s="179"/>
      <c r="K925" s="181">
        <v>16.8</v>
      </c>
      <c r="L925" s="179"/>
      <c r="M925" s="179"/>
      <c r="N925" s="179"/>
      <c r="O925" s="179"/>
      <c r="P925" s="179"/>
      <c r="Q925" s="179"/>
      <c r="R925" s="182"/>
      <c r="T925" s="183"/>
      <c r="U925" s="179"/>
      <c r="V925" s="179"/>
      <c r="W925" s="179"/>
      <c r="X925" s="179"/>
      <c r="Y925" s="179"/>
      <c r="Z925" s="179"/>
      <c r="AA925" s="184"/>
      <c r="AT925" s="185" t="s">
        <v>199</v>
      </c>
      <c r="AU925" s="185" t="s">
        <v>140</v>
      </c>
      <c r="AV925" s="10" t="s">
        <v>140</v>
      </c>
      <c r="AW925" s="10" t="s">
        <v>37</v>
      </c>
      <c r="AX925" s="10" t="s">
        <v>80</v>
      </c>
      <c r="AY925" s="185" t="s">
        <v>176</v>
      </c>
    </row>
    <row r="926" spans="2:51" s="10" customFormat="1" ht="22.5" customHeight="1">
      <c r="B926" s="178"/>
      <c r="C926" s="179"/>
      <c r="D926" s="179"/>
      <c r="E926" s="180" t="s">
        <v>22</v>
      </c>
      <c r="F926" s="303" t="s">
        <v>1303</v>
      </c>
      <c r="G926" s="304"/>
      <c r="H926" s="304"/>
      <c r="I926" s="304"/>
      <c r="J926" s="179"/>
      <c r="K926" s="181">
        <v>27.6</v>
      </c>
      <c r="L926" s="179"/>
      <c r="M926" s="179"/>
      <c r="N926" s="179"/>
      <c r="O926" s="179"/>
      <c r="P926" s="179"/>
      <c r="Q926" s="179"/>
      <c r="R926" s="182"/>
      <c r="T926" s="183"/>
      <c r="U926" s="179"/>
      <c r="V926" s="179"/>
      <c r="W926" s="179"/>
      <c r="X926" s="179"/>
      <c r="Y926" s="179"/>
      <c r="Z926" s="179"/>
      <c r="AA926" s="184"/>
      <c r="AT926" s="185" t="s">
        <v>199</v>
      </c>
      <c r="AU926" s="185" t="s">
        <v>140</v>
      </c>
      <c r="AV926" s="10" t="s">
        <v>140</v>
      </c>
      <c r="AW926" s="10" t="s">
        <v>37</v>
      </c>
      <c r="AX926" s="10" t="s">
        <v>80</v>
      </c>
      <c r="AY926" s="185" t="s">
        <v>176</v>
      </c>
    </row>
    <row r="927" spans="2:51" s="11" customFormat="1" ht="22.5" customHeight="1">
      <c r="B927" s="186"/>
      <c r="C927" s="187"/>
      <c r="D927" s="187"/>
      <c r="E927" s="188" t="s">
        <v>22</v>
      </c>
      <c r="F927" s="271" t="s">
        <v>200</v>
      </c>
      <c r="G927" s="272"/>
      <c r="H927" s="272"/>
      <c r="I927" s="272"/>
      <c r="J927" s="187"/>
      <c r="K927" s="189">
        <v>117.6</v>
      </c>
      <c r="L927" s="187"/>
      <c r="M927" s="187"/>
      <c r="N927" s="187"/>
      <c r="O927" s="187"/>
      <c r="P927" s="187"/>
      <c r="Q927" s="187"/>
      <c r="R927" s="190"/>
      <c r="T927" s="191"/>
      <c r="U927" s="187"/>
      <c r="V927" s="187"/>
      <c r="W927" s="187"/>
      <c r="X927" s="187"/>
      <c r="Y927" s="187"/>
      <c r="Z927" s="187"/>
      <c r="AA927" s="192"/>
      <c r="AT927" s="193" t="s">
        <v>199</v>
      </c>
      <c r="AU927" s="193" t="s">
        <v>140</v>
      </c>
      <c r="AV927" s="11" t="s">
        <v>181</v>
      </c>
      <c r="AW927" s="11" t="s">
        <v>37</v>
      </c>
      <c r="AX927" s="11" t="s">
        <v>88</v>
      </c>
      <c r="AY927" s="193" t="s">
        <v>176</v>
      </c>
    </row>
    <row r="928" spans="2:65" s="1" customFormat="1" ht="22.5" customHeight="1">
      <c r="B928" s="38"/>
      <c r="C928" s="202" t="s">
        <v>1304</v>
      </c>
      <c r="D928" s="202" t="s">
        <v>352</v>
      </c>
      <c r="E928" s="203" t="s">
        <v>1305</v>
      </c>
      <c r="F928" s="307" t="s">
        <v>1306</v>
      </c>
      <c r="G928" s="307"/>
      <c r="H928" s="307"/>
      <c r="I928" s="307"/>
      <c r="J928" s="204" t="s">
        <v>180</v>
      </c>
      <c r="K928" s="205">
        <v>1.061</v>
      </c>
      <c r="L928" s="308">
        <v>0</v>
      </c>
      <c r="M928" s="309"/>
      <c r="N928" s="310">
        <f>ROUND(L928*K928,2)</f>
        <v>0</v>
      </c>
      <c r="O928" s="268"/>
      <c r="P928" s="268"/>
      <c r="Q928" s="268"/>
      <c r="R928" s="40"/>
      <c r="T928" s="175" t="s">
        <v>22</v>
      </c>
      <c r="U928" s="47" t="s">
        <v>45</v>
      </c>
      <c r="V928" s="39"/>
      <c r="W928" s="176">
        <f>V928*K928</f>
        <v>0</v>
      </c>
      <c r="X928" s="176">
        <v>0.55</v>
      </c>
      <c r="Y928" s="176">
        <f>X928*K928</f>
        <v>0.58355</v>
      </c>
      <c r="Z928" s="176">
        <v>0</v>
      </c>
      <c r="AA928" s="177">
        <f>Z928*K928</f>
        <v>0</v>
      </c>
      <c r="AR928" s="21" t="s">
        <v>442</v>
      </c>
      <c r="AT928" s="21" t="s">
        <v>352</v>
      </c>
      <c r="AU928" s="21" t="s">
        <v>140</v>
      </c>
      <c r="AY928" s="21" t="s">
        <v>176</v>
      </c>
      <c r="BE928" s="113">
        <f>IF(U928="základní",N928,0)</f>
        <v>0</v>
      </c>
      <c r="BF928" s="113">
        <f>IF(U928="snížená",N928,0)</f>
        <v>0</v>
      </c>
      <c r="BG928" s="113">
        <f>IF(U928="zákl. přenesená",N928,0)</f>
        <v>0</v>
      </c>
      <c r="BH928" s="113">
        <f>IF(U928="sníž. přenesená",N928,0)</f>
        <v>0</v>
      </c>
      <c r="BI928" s="113">
        <f>IF(U928="nulová",N928,0)</f>
        <v>0</v>
      </c>
      <c r="BJ928" s="21" t="s">
        <v>88</v>
      </c>
      <c r="BK928" s="113">
        <f>ROUND(L928*K928,2)</f>
        <v>0</v>
      </c>
      <c r="BL928" s="21" t="s">
        <v>318</v>
      </c>
      <c r="BM928" s="21" t="s">
        <v>1307</v>
      </c>
    </row>
    <row r="929" spans="2:51" s="12" customFormat="1" ht="22.5" customHeight="1">
      <c r="B929" s="194"/>
      <c r="C929" s="195"/>
      <c r="D929" s="195"/>
      <c r="E929" s="196" t="s">
        <v>22</v>
      </c>
      <c r="F929" s="311" t="s">
        <v>1300</v>
      </c>
      <c r="G929" s="312"/>
      <c r="H929" s="312"/>
      <c r="I929" s="312"/>
      <c r="J929" s="195"/>
      <c r="K929" s="197" t="s">
        <v>22</v>
      </c>
      <c r="L929" s="195"/>
      <c r="M929" s="195"/>
      <c r="N929" s="195"/>
      <c r="O929" s="195"/>
      <c r="P929" s="195"/>
      <c r="Q929" s="195"/>
      <c r="R929" s="198"/>
      <c r="T929" s="199"/>
      <c r="U929" s="195"/>
      <c r="V929" s="195"/>
      <c r="W929" s="195"/>
      <c r="X929" s="195"/>
      <c r="Y929" s="195"/>
      <c r="Z929" s="195"/>
      <c r="AA929" s="200"/>
      <c r="AT929" s="201" t="s">
        <v>199</v>
      </c>
      <c r="AU929" s="201" t="s">
        <v>140</v>
      </c>
      <c r="AV929" s="12" t="s">
        <v>88</v>
      </c>
      <c r="AW929" s="12" t="s">
        <v>37</v>
      </c>
      <c r="AX929" s="12" t="s">
        <v>80</v>
      </c>
      <c r="AY929" s="201" t="s">
        <v>176</v>
      </c>
    </row>
    <row r="930" spans="2:51" s="10" customFormat="1" ht="31.5" customHeight="1">
      <c r="B930" s="178"/>
      <c r="C930" s="179"/>
      <c r="D930" s="179"/>
      <c r="E930" s="180" t="s">
        <v>22</v>
      </c>
      <c r="F930" s="303" t="s">
        <v>1308</v>
      </c>
      <c r="G930" s="304"/>
      <c r="H930" s="304"/>
      <c r="I930" s="304"/>
      <c r="J930" s="179"/>
      <c r="K930" s="181">
        <v>0.58</v>
      </c>
      <c r="L930" s="179"/>
      <c r="M930" s="179"/>
      <c r="N930" s="179"/>
      <c r="O930" s="179"/>
      <c r="P930" s="179"/>
      <c r="Q930" s="179"/>
      <c r="R930" s="182"/>
      <c r="T930" s="183"/>
      <c r="U930" s="179"/>
      <c r="V930" s="179"/>
      <c r="W930" s="179"/>
      <c r="X930" s="179"/>
      <c r="Y930" s="179"/>
      <c r="Z930" s="179"/>
      <c r="AA930" s="184"/>
      <c r="AT930" s="185" t="s">
        <v>199</v>
      </c>
      <c r="AU930" s="185" t="s">
        <v>140</v>
      </c>
      <c r="AV930" s="10" t="s">
        <v>140</v>
      </c>
      <c r="AW930" s="10" t="s">
        <v>37</v>
      </c>
      <c r="AX930" s="10" t="s">
        <v>80</v>
      </c>
      <c r="AY930" s="185" t="s">
        <v>176</v>
      </c>
    </row>
    <row r="931" spans="2:51" s="10" customFormat="1" ht="22.5" customHeight="1">
      <c r="B931" s="178"/>
      <c r="C931" s="179"/>
      <c r="D931" s="179"/>
      <c r="E931" s="180" t="s">
        <v>22</v>
      </c>
      <c r="F931" s="303" t="s">
        <v>1309</v>
      </c>
      <c r="G931" s="304"/>
      <c r="H931" s="304"/>
      <c r="I931" s="304"/>
      <c r="J931" s="179"/>
      <c r="K931" s="181">
        <v>0.177</v>
      </c>
      <c r="L931" s="179"/>
      <c r="M931" s="179"/>
      <c r="N931" s="179"/>
      <c r="O931" s="179"/>
      <c r="P931" s="179"/>
      <c r="Q931" s="179"/>
      <c r="R931" s="182"/>
      <c r="T931" s="183"/>
      <c r="U931" s="179"/>
      <c r="V931" s="179"/>
      <c r="W931" s="179"/>
      <c r="X931" s="179"/>
      <c r="Y931" s="179"/>
      <c r="Z931" s="179"/>
      <c r="AA931" s="184"/>
      <c r="AT931" s="185" t="s">
        <v>199</v>
      </c>
      <c r="AU931" s="185" t="s">
        <v>140</v>
      </c>
      <c r="AV931" s="10" t="s">
        <v>140</v>
      </c>
      <c r="AW931" s="10" t="s">
        <v>37</v>
      </c>
      <c r="AX931" s="10" t="s">
        <v>80</v>
      </c>
      <c r="AY931" s="185" t="s">
        <v>176</v>
      </c>
    </row>
    <row r="932" spans="2:51" s="10" customFormat="1" ht="22.5" customHeight="1">
      <c r="B932" s="178"/>
      <c r="C932" s="179"/>
      <c r="D932" s="179"/>
      <c r="E932" s="180" t="s">
        <v>22</v>
      </c>
      <c r="F932" s="303" t="s">
        <v>1310</v>
      </c>
      <c r="G932" s="304"/>
      <c r="H932" s="304"/>
      <c r="I932" s="304"/>
      <c r="J932" s="179"/>
      <c r="K932" s="181">
        <v>0.304</v>
      </c>
      <c r="L932" s="179"/>
      <c r="M932" s="179"/>
      <c r="N932" s="179"/>
      <c r="O932" s="179"/>
      <c r="P932" s="179"/>
      <c r="Q932" s="179"/>
      <c r="R932" s="182"/>
      <c r="T932" s="183"/>
      <c r="U932" s="179"/>
      <c r="V932" s="179"/>
      <c r="W932" s="179"/>
      <c r="X932" s="179"/>
      <c r="Y932" s="179"/>
      <c r="Z932" s="179"/>
      <c r="AA932" s="184"/>
      <c r="AT932" s="185" t="s">
        <v>199</v>
      </c>
      <c r="AU932" s="185" t="s">
        <v>140</v>
      </c>
      <c r="AV932" s="10" t="s">
        <v>140</v>
      </c>
      <c r="AW932" s="10" t="s">
        <v>37</v>
      </c>
      <c r="AX932" s="10" t="s">
        <v>80</v>
      </c>
      <c r="AY932" s="185" t="s">
        <v>176</v>
      </c>
    </row>
    <row r="933" spans="2:51" s="11" customFormat="1" ht="22.5" customHeight="1">
      <c r="B933" s="186"/>
      <c r="C933" s="187"/>
      <c r="D933" s="187"/>
      <c r="E933" s="188" t="s">
        <v>22</v>
      </c>
      <c r="F933" s="271" t="s">
        <v>200</v>
      </c>
      <c r="G933" s="272"/>
      <c r="H933" s="272"/>
      <c r="I933" s="272"/>
      <c r="J933" s="187"/>
      <c r="K933" s="189">
        <v>1.061</v>
      </c>
      <c r="L933" s="187"/>
      <c r="M933" s="187"/>
      <c r="N933" s="187"/>
      <c r="O933" s="187"/>
      <c r="P933" s="187"/>
      <c r="Q933" s="187"/>
      <c r="R933" s="190"/>
      <c r="T933" s="191"/>
      <c r="U933" s="187"/>
      <c r="V933" s="187"/>
      <c r="W933" s="187"/>
      <c r="X933" s="187"/>
      <c r="Y933" s="187"/>
      <c r="Z933" s="187"/>
      <c r="AA933" s="192"/>
      <c r="AT933" s="193" t="s">
        <v>199</v>
      </c>
      <c r="AU933" s="193" t="s">
        <v>140</v>
      </c>
      <c r="AV933" s="11" t="s">
        <v>181</v>
      </c>
      <c r="AW933" s="11" t="s">
        <v>37</v>
      </c>
      <c r="AX933" s="11" t="s">
        <v>88</v>
      </c>
      <c r="AY933" s="193" t="s">
        <v>176</v>
      </c>
    </row>
    <row r="934" spans="2:65" s="1" customFormat="1" ht="22.5" customHeight="1">
      <c r="B934" s="38"/>
      <c r="C934" s="171" t="s">
        <v>1311</v>
      </c>
      <c r="D934" s="171" t="s">
        <v>177</v>
      </c>
      <c r="E934" s="172" t="s">
        <v>1312</v>
      </c>
      <c r="F934" s="265" t="s">
        <v>1313</v>
      </c>
      <c r="G934" s="265"/>
      <c r="H934" s="265"/>
      <c r="I934" s="265"/>
      <c r="J934" s="173" t="s">
        <v>269</v>
      </c>
      <c r="K934" s="174">
        <v>788.182</v>
      </c>
      <c r="L934" s="266">
        <v>0</v>
      </c>
      <c r="M934" s="267"/>
      <c r="N934" s="268">
        <f>ROUND(L934*K934,2)</f>
        <v>0</v>
      </c>
      <c r="O934" s="268"/>
      <c r="P934" s="268"/>
      <c r="Q934" s="268"/>
      <c r="R934" s="40"/>
      <c r="T934" s="175" t="s">
        <v>22</v>
      </c>
      <c r="U934" s="47" t="s">
        <v>45</v>
      </c>
      <c r="V934" s="39"/>
      <c r="W934" s="176">
        <f>V934*K934</f>
        <v>0</v>
      </c>
      <c r="X934" s="176">
        <v>0</v>
      </c>
      <c r="Y934" s="176">
        <f>X934*K934</f>
        <v>0</v>
      </c>
      <c r="Z934" s="176">
        <v>0.015</v>
      </c>
      <c r="AA934" s="177">
        <f>Z934*K934</f>
        <v>11.82273</v>
      </c>
      <c r="AR934" s="21" t="s">
        <v>318</v>
      </c>
      <c r="AT934" s="21" t="s">
        <v>177</v>
      </c>
      <c r="AU934" s="21" t="s">
        <v>140</v>
      </c>
      <c r="AY934" s="21" t="s">
        <v>176</v>
      </c>
      <c r="BE934" s="113">
        <f>IF(U934="základní",N934,0)</f>
        <v>0</v>
      </c>
      <c r="BF934" s="113">
        <f>IF(U934="snížená",N934,0)</f>
        <v>0</v>
      </c>
      <c r="BG934" s="113">
        <f>IF(U934="zákl. přenesená",N934,0)</f>
        <v>0</v>
      </c>
      <c r="BH934" s="113">
        <f>IF(U934="sníž. přenesená",N934,0)</f>
        <v>0</v>
      </c>
      <c r="BI934" s="113">
        <f>IF(U934="nulová",N934,0)</f>
        <v>0</v>
      </c>
      <c r="BJ934" s="21" t="s">
        <v>88</v>
      </c>
      <c r="BK934" s="113">
        <f>ROUND(L934*K934,2)</f>
        <v>0</v>
      </c>
      <c r="BL934" s="21" t="s">
        <v>318</v>
      </c>
      <c r="BM934" s="21" t="s">
        <v>1314</v>
      </c>
    </row>
    <row r="935" spans="2:51" s="12" customFormat="1" ht="22.5" customHeight="1">
      <c r="B935" s="194"/>
      <c r="C935" s="195"/>
      <c r="D935" s="195"/>
      <c r="E935" s="196" t="s">
        <v>22</v>
      </c>
      <c r="F935" s="311" t="s">
        <v>1315</v>
      </c>
      <c r="G935" s="312"/>
      <c r="H935" s="312"/>
      <c r="I935" s="312"/>
      <c r="J935" s="195"/>
      <c r="K935" s="197" t="s">
        <v>22</v>
      </c>
      <c r="L935" s="195"/>
      <c r="M935" s="195"/>
      <c r="N935" s="195"/>
      <c r="O935" s="195"/>
      <c r="P935" s="195"/>
      <c r="Q935" s="195"/>
      <c r="R935" s="198"/>
      <c r="T935" s="199"/>
      <c r="U935" s="195"/>
      <c r="V935" s="195"/>
      <c r="W935" s="195"/>
      <c r="X935" s="195"/>
      <c r="Y935" s="195"/>
      <c r="Z935" s="195"/>
      <c r="AA935" s="200"/>
      <c r="AT935" s="201" t="s">
        <v>199</v>
      </c>
      <c r="AU935" s="201" t="s">
        <v>140</v>
      </c>
      <c r="AV935" s="12" t="s">
        <v>88</v>
      </c>
      <c r="AW935" s="12" t="s">
        <v>37</v>
      </c>
      <c r="AX935" s="12" t="s">
        <v>80</v>
      </c>
      <c r="AY935" s="201" t="s">
        <v>176</v>
      </c>
    </row>
    <row r="936" spans="2:51" s="10" customFormat="1" ht="22.5" customHeight="1">
      <c r="B936" s="178"/>
      <c r="C936" s="179"/>
      <c r="D936" s="179"/>
      <c r="E936" s="180" t="s">
        <v>22</v>
      </c>
      <c r="F936" s="303" t="s">
        <v>1316</v>
      </c>
      <c r="G936" s="304"/>
      <c r="H936" s="304"/>
      <c r="I936" s="304"/>
      <c r="J936" s="179"/>
      <c r="K936" s="181">
        <v>18.726</v>
      </c>
      <c r="L936" s="179"/>
      <c r="M936" s="179"/>
      <c r="N936" s="179"/>
      <c r="O936" s="179"/>
      <c r="P936" s="179"/>
      <c r="Q936" s="179"/>
      <c r="R936" s="182"/>
      <c r="T936" s="183"/>
      <c r="U936" s="179"/>
      <c r="V936" s="179"/>
      <c r="W936" s="179"/>
      <c r="X936" s="179"/>
      <c r="Y936" s="179"/>
      <c r="Z936" s="179"/>
      <c r="AA936" s="184"/>
      <c r="AT936" s="185" t="s">
        <v>199</v>
      </c>
      <c r="AU936" s="185" t="s">
        <v>140</v>
      </c>
      <c r="AV936" s="10" t="s">
        <v>140</v>
      </c>
      <c r="AW936" s="10" t="s">
        <v>37</v>
      </c>
      <c r="AX936" s="10" t="s">
        <v>80</v>
      </c>
      <c r="AY936" s="185" t="s">
        <v>176</v>
      </c>
    </row>
    <row r="937" spans="2:51" s="10" customFormat="1" ht="22.5" customHeight="1">
      <c r="B937" s="178"/>
      <c r="C937" s="179"/>
      <c r="D937" s="179"/>
      <c r="E937" s="180" t="s">
        <v>22</v>
      </c>
      <c r="F937" s="303" t="s">
        <v>1317</v>
      </c>
      <c r="G937" s="304"/>
      <c r="H937" s="304"/>
      <c r="I937" s="304"/>
      <c r="J937" s="179"/>
      <c r="K937" s="181">
        <v>193.64</v>
      </c>
      <c r="L937" s="179"/>
      <c r="M937" s="179"/>
      <c r="N937" s="179"/>
      <c r="O937" s="179"/>
      <c r="P937" s="179"/>
      <c r="Q937" s="179"/>
      <c r="R937" s="182"/>
      <c r="T937" s="183"/>
      <c r="U937" s="179"/>
      <c r="V937" s="179"/>
      <c r="W937" s="179"/>
      <c r="X937" s="179"/>
      <c r="Y937" s="179"/>
      <c r="Z937" s="179"/>
      <c r="AA937" s="184"/>
      <c r="AT937" s="185" t="s">
        <v>199</v>
      </c>
      <c r="AU937" s="185" t="s">
        <v>140</v>
      </c>
      <c r="AV937" s="10" t="s">
        <v>140</v>
      </c>
      <c r="AW937" s="10" t="s">
        <v>37</v>
      </c>
      <c r="AX937" s="10" t="s">
        <v>80</v>
      </c>
      <c r="AY937" s="185" t="s">
        <v>176</v>
      </c>
    </row>
    <row r="938" spans="2:51" s="13" customFormat="1" ht="22.5" customHeight="1">
      <c r="B938" s="206"/>
      <c r="C938" s="207"/>
      <c r="D938" s="207"/>
      <c r="E938" s="208" t="s">
        <v>22</v>
      </c>
      <c r="F938" s="313" t="s">
        <v>848</v>
      </c>
      <c r="G938" s="314"/>
      <c r="H938" s="314"/>
      <c r="I938" s="314"/>
      <c r="J938" s="207"/>
      <c r="K938" s="209">
        <v>212.366</v>
      </c>
      <c r="L938" s="207"/>
      <c r="M938" s="207"/>
      <c r="N938" s="207"/>
      <c r="O938" s="207"/>
      <c r="P938" s="207"/>
      <c r="Q938" s="207"/>
      <c r="R938" s="210"/>
      <c r="T938" s="211"/>
      <c r="U938" s="207"/>
      <c r="V938" s="207"/>
      <c r="W938" s="207"/>
      <c r="X938" s="207"/>
      <c r="Y938" s="207"/>
      <c r="Z938" s="207"/>
      <c r="AA938" s="212"/>
      <c r="AT938" s="213" t="s">
        <v>199</v>
      </c>
      <c r="AU938" s="213" t="s">
        <v>140</v>
      </c>
      <c r="AV938" s="13" t="s">
        <v>186</v>
      </c>
      <c r="AW938" s="13" t="s">
        <v>37</v>
      </c>
      <c r="AX938" s="13" t="s">
        <v>80</v>
      </c>
      <c r="AY938" s="213" t="s">
        <v>176</v>
      </c>
    </row>
    <row r="939" spans="2:51" s="12" customFormat="1" ht="22.5" customHeight="1">
      <c r="B939" s="194"/>
      <c r="C939" s="195"/>
      <c r="D939" s="195"/>
      <c r="E939" s="196" t="s">
        <v>22</v>
      </c>
      <c r="F939" s="305" t="s">
        <v>1318</v>
      </c>
      <c r="G939" s="306"/>
      <c r="H939" s="306"/>
      <c r="I939" s="306"/>
      <c r="J939" s="195"/>
      <c r="K939" s="197" t="s">
        <v>22</v>
      </c>
      <c r="L939" s="195"/>
      <c r="M939" s="195"/>
      <c r="N939" s="195"/>
      <c r="O939" s="195"/>
      <c r="P939" s="195"/>
      <c r="Q939" s="195"/>
      <c r="R939" s="198"/>
      <c r="T939" s="199"/>
      <c r="U939" s="195"/>
      <c r="V939" s="195"/>
      <c r="W939" s="195"/>
      <c r="X939" s="195"/>
      <c r="Y939" s="195"/>
      <c r="Z939" s="195"/>
      <c r="AA939" s="200"/>
      <c r="AT939" s="201" t="s">
        <v>199</v>
      </c>
      <c r="AU939" s="201" t="s">
        <v>140</v>
      </c>
      <c r="AV939" s="12" t="s">
        <v>88</v>
      </c>
      <c r="AW939" s="12" t="s">
        <v>37</v>
      </c>
      <c r="AX939" s="12" t="s">
        <v>80</v>
      </c>
      <c r="AY939" s="201" t="s">
        <v>176</v>
      </c>
    </row>
    <row r="940" spans="2:51" s="10" customFormat="1" ht="22.5" customHeight="1">
      <c r="B940" s="178"/>
      <c r="C940" s="179"/>
      <c r="D940" s="179"/>
      <c r="E940" s="180" t="s">
        <v>22</v>
      </c>
      <c r="F940" s="303" t="s">
        <v>1319</v>
      </c>
      <c r="G940" s="304"/>
      <c r="H940" s="304"/>
      <c r="I940" s="304"/>
      <c r="J940" s="179"/>
      <c r="K940" s="181">
        <v>184.91</v>
      </c>
      <c r="L940" s="179"/>
      <c r="M940" s="179"/>
      <c r="N940" s="179"/>
      <c r="O940" s="179"/>
      <c r="P940" s="179"/>
      <c r="Q940" s="179"/>
      <c r="R940" s="182"/>
      <c r="T940" s="183"/>
      <c r="U940" s="179"/>
      <c r="V940" s="179"/>
      <c r="W940" s="179"/>
      <c r="X940" s="179"/>
      <c r="Y940" s="179"/>
      <c r="Z940" s="179"/>
      <c r="AA940" s="184"/>
      <c r="AT940" s="185" t="s">
        <v>199</v>
      </c>
      <c r="AU940" s="185" t="s">
        <v>140</v>
      </c>
      <c r="AV940" s="10" t="s">
        <v>140</v>
      </c>
      <c r="AW940" s="10" t="s">
        <v>37</v>
      </c>
      <c r="AX940" s="10" t="s">
        <v>80</v>
      </c>
      <c r="AY940" s="185" t="s">
        <v>176</v>
      </c>
    </row>
    <row r="941" spans="2:51" s="10" customFormat="1" ht="22.5" customHeight="1">
      <c r="B941" s="178"/>
      <c r="C941" s="179"/>
      <c r="D941" s="179"/>
      <c r="E941" s="180" t="s">
        <v>22</v>
      </c>
      <c r="F941" s="303" t="s">
        <v>1320</v>
      </c>
      <c r="G941" s="304"/>
      <c r="H941" s="304"/>
      <c r="I941" s="304"/>
      <c r="J941" s="179"/>
      <c r="K941" s="181">
        <v>123.185</v>
      </c>
      <c r="L941" s="179"/>
      <c r="M941" s="179"/>
      <c r="N941" s="179"/>
      <c r="O941" s="179"/>
      <c r="P941" s="179"/>
      <c r="Q941" s="179"/>
      <c r="R941" s="182"/>
      <c r="T941" s="183"/>
      <c r="U941" s="179"/>
      <c r="V941" s="179"/>
      <c r="W941" s="179"/>
      <c r="X941" s="179"/>
      <c r="Y941" s="179"/>
      <c r="Z941" s="179"/>
      <c r="AA941" s="184"/>
      <c r="AT941" s="185" t="s">
        <v>199</v>
      </c>
      <c r="AU941" s="185" t="s">
        <v>140</v>
      </c>
      <c r="AV941" s="10" t="s">
        <v>140</v>
      </c>
      <c r="AW941" s="10" t="s">
        <v>37</v>
      </c>
      <c r="AX941" s="10" t="s">
        <v>80</v>
      </c>
      <c r="AY941" s="185" t="s">
        <v>176</v>
      </c>
    </row>
    <row r="942" spans="2:51" s="10" customFormat="1" ht="22.5" customHeight="1">
      <c r="B942" s="178"/>
      <c r="C942" s="179"/>
      <c r="D942" s="179"/>
      <c r="E942" s="180" t="s">
        <v>22</v>
      </c>
      <c r="F942" s="303" t="s">
        <v>1321</v>
      </c>
      <c r="G942" s="304"/>
      <c r="H942" s="304"/>
      <c r="I942" s="304"/>
      <c r="J942" s="179"/>
      <c r="K942" s="181">
        <v>149.96</v>
      </c>
      <c r="L942" s="179"/>
      <c r="M942" s="179"/>
      <c r="N942" s="179"/>
      <c r="O942" s="179"/>
      <c r="P942" s="179"/>
      <c r="Q942" s="179"/>
      <c r="R942" s="182"/>
      <c r="T942" s="183"/>
      <c r="U942" s="179"/>
      <c r="V942" s="179"/>
      <c r="W942" s="179"/>
      <c r="X942" s="179"/>
      <c r="Y942" s="179"/>
      <c r="Z942" s="179"/>
      <c r="AA942" s="184"/>
      <c r="AT942" s="185" t="s">
        <v>199</v>
      </c>
      <c r="AU942" s="185" t="s">
        <v>140</v>
      </c>
      <c r="AV942" s="10" t="s">
        <v>140</v>
      </c>
      <c r="AW942" s="10" t="s">
        <v>37</v>
      </c>
      <c r="AX942" s="10" t="s">
        <v>80</v>
      </c>
      <c r="AY942" s="185" t="s">
        <v>176</v>
      </c>
    </row>
    <row r="943" spans="2:51" s="10" customFormat="1" ht="22.5" customHeight="1">
      <c r="B943" s="178"/>
      <c r="C943" s="179"/>
      <c r="D943" s="179"/>
      <c r="E943" s="180" t="s">
        <v>22</v>
      </c>
      <c r="F943" s="303" t="s">
        <v>1322</v>
      </c>
      <c r="G943" s="304"/>
      <c r="H943" s="304"/>
      <c r="I943" s="304"/>
      <c r="J943" s="179"/>
      <c r="K943" s="181">
        <v>95.325</v>
      </c>
      <c r="L943" s="179"/>
      <c r="M943" s="179"/>
      <c r="N943" s="179"/>
      <c r="O943" s="179"/>
      <c r="P943" s="179"/>
      <c r="Q943" s="179"/>
      <c r="R943" s="182"/>
      <c r="T943" s="183"/>
      <c r="U943" s="179"/>
      <c r="V943" s="179"/>
      <c r="W943" s="179"/>
      <c r="X943" s="179"/>
      <c r="Y943" s="179"/>
      <c r="Z943" s="179"/>
      <c r="AA943" s="184"/>
      <c r="AT943" s="185" t="s">
        <v>199</v>
      </c>
      <c r="AU943" s="185" t="s">
        <v>140</v>
      </c>
      <c r="AV943" s="10" t="s">
        <v>140</v>
      </c>
      <c r="AW943" s="10" t="s">
        <v>37</v>
      </c>
      <c r="AX943" s="10" t="s">
        <v>80</v>
      </c>
      <c r="AY943" s="185" t="s">
        <v>176</v>
      </c>
    </row>
    <row r="944" spans="2:51" s="10" customFormat="1" ht="22.5" customHeight="1">
      <c r="B944" s="178"/>
      <c r="C944" s="179"/>
      <c r="D944" s="179"/>
      <c r="E944" s="180" t="s">
        <v>22</v>
      </c>
      <c r="F944" s="303" t="s">
        <v>1323</v>
      </c>
      <c r="G944" s="304"/>
      <c r="H944" s="304"/>
      <c r="I944" s="304"/>
      <c r="J944" s="179"/>
      <c r="K944" s="181">
        <v>22.436</v>
      </c>
      <c r="L944" s="179"/>
      <c r="M944" s="179"/>
      <c r="N944" s="179"/>
      <c r="O944" s="179"/>
      <c r="P944" s="179"/>
      <c r="Q944" s="179"/>
      <c r="R944" s="182"/>
      <c r="T944" s="183"/>
      <c r="U944" s="179"/>
      <c r="V944" s="179"/>
      <c r="W944" s="179"/>
      <c r="X944" s="179"/>
      <c r="Y944" s="179"/>
      <c r="Z944" s="179"/>
      <c r="AA944" s="184"/>
      <c r="AT944" s="185" t="s">
        <v>199</v>
      </c>
      <c r="AU944" s="185" t="s">
        <v>140</v>
      </c>
      <c r="AV944" s="10" t="s">
        <v>140</v>
      </c>
      <c r="AW944" s="10" t="s">
        <v>37</v>
      </c>
      <c r="AX944" s="10" t="s">
        <v>80</v>
      </c>
      <c r="AY944" s="185" t="s">
        <v>176</v>
      </c>
    </row>
    <row r="945" spans="2:51" s="13" customFormat="1" ht="22.5" customHeight="1">
      <c r="B945" s="206"/>
      <c r="C945" s="207"/>
      <c r="D945" s="207"/>
      <c r="E945" s="208" t="s">
        <v>22</v>
      </c>
      <c r="F945" s="313" t="s">
        <v>848</v>
      </c>
      <c r="G945" s="314"/>
      <c r="H945" s="314"/>
      <c r="I945" s="314"/>
      <c r="J945" s="207"/>
      <c r="K945" s="209">
        <v>575.816</v>
      </c>
      <c r="L945" s="207"/>
      <c r="M945" s="207"/>
      <c r="N945" s="207"/>
      <c r="O945" s="207"/>
      <c r="P945" s="207"/>
      <c r="Q945" s="207"/>
      <c r="R945" s="210"/>
      <c r="T945" s="211"/>
      <c r="U945" s="207"/>
      <c r="V945" s="207"/>
      <c r="W945" s="207"/>
      <c r="X945" s="207"/>
      <c r="Y945" s="207"/>
      <c r="Z945" s="207"/>
      <c r="AA945" s="212"/>
      <c r="AT945" s="213" t="s">
        <v>199</v>
      </c>
      <c r="AU945" s="213" t="s">
        <v>140</v>
      </c>
      <c r="AV945" s="13" t="s">
        <v>186</v>
      </c>
      <c r="AW945" s="13" t="s">
        <v>37</v>
      </c>
      <c r="AX945" s="13" t="s">
        <v>80</v>
      </c>
      <c r="AY945" s="213" t="s">
        <v>176</v>
      </c>
    </row>
    <row r="946" spans="2:51" s="11" customFormat="1" ht="22.5" customHeight="1">
      <c r="B946" s="186"/>
      <c r="C946" s="187"/>
      <c r="D946" s="187"/>
      <c r="E946" s="188" t="s">
        <v>22</v>
      </c>
      <c r="F946" s="271" t="s">
        <v>200</v>
      </c>
      <c r="G946" s="272"/>
      <c r="H946" s="272"/>
      <c r="I946" s="272"/>
      <c r="J946" s="187"/>
      <c r="K946" s="189">
        <v>788.182</v>
      </c>
      <c r="L946" s="187"/>
      <c r="M946" s="187"/>
      <c r="N946" s="187"/>
      <c r="O946" s="187"/>
      <c r="P946" s="187"/>
      <c r="Q946" s="187"/>
      <c r="R946" s="190"/>
      <c r="T946" s="191"/>
      <c r="U946" s="187"/>
      <c r="V946" s="187"/>
      <c r="W946" s="187"/>
      <c r="X946" s="187"/>
      <c r="Y946" s="187"/>
      <c r="Z946" s="187"/>
      <c r="AA946" s="192"/>
      <c r="AT946" s="193" t="s">
        <v>199</v>
      </c>
      <c r="AU946" s="193" t="s">
        <v>140</v>
      </c>
      <c r="AV946" s="11" t="s">
        <v>181</v>
      </c>
      <c r="AW946" s="11" t="s">
        <v>37</v>
      </c>
      <c r="AX946" s="11" t="s">
        <v>88</v>
      </c>
      <c r="AY946" s="193" t="s">
        <v>176</v>
      </c>
    </row>
    <row r="947" spans="2:65" s="1" customFormat="1" ht="31.5" customHeight="1">
      <c r="B947" s="38"/>
      <c r="C947" s="171" t="s">
        <v>1324</v>
      </c>
      <c r="D947" s="171" t="s">
        <v>177</v>
      </c>
      <c r="E947" s="172" t="s">
        <v>1325</v>
      </c>
      <c r="F947" s="265" t="s">
        <v>1326</v>
      </c>
      <c r="G947" s="265"/>
      <c r="H947" s="265"/>
      <c r="I947" s="265"/>
      <c r="J947" s="173" t="s">
        <v>269</v>
      </c>
      <c r="K947" s="174">
        <v>826.45</v>
      </c>
      <c r="L947" s="266">
        <v>0</v>
      </c>
      <c r="M947" s="267"/>
      <c r="N947" s="268">
        <f>ROUND(L947*K947,2)</f>
        <v>0</v>
      </c>
      <c r="O947" s="268"/>
      <c r="P947" s="268"/>
      <c r="Q947" s="268"/>
      <c r="R947" s="40"/>
      <c r="T947" s="175" t="s">
        <v>22</v>
      </c>
      <c r="U947" s="47" t="s">
        <v>45</v>
      </c>
      <c r="V947" s="39"/>
      <c r="W947" s="176">
        <f>V947*K947</f>
        <v>0</v>
      </c>
      <c r="X947" s="176">
        <v>0</v>
      </c>
      <c r="Y947" s="176">
        <f>X947*K947</f>
        <v>0</v>
      </c>
      <c r="Z947" s="176">
        <v>0</v>
      </c>
      <c r="AA947" s="177">
        <f>Z947*K947</f>
        <v>0</v>
      </c>
      <c r="AR947" s="21" t="s">
        <v>318</v>
      </c>
      <c r="AT947" s="21" t="s">
        <v>177</v>
      </c>
      <c r="AU947" s="21" t="s">
        <v>140</v>
      </c>
      <c r="AY947" s="21" t="s">
        <v>176</v>
      </c>
      <c r="BE947" s="113">
        <f>IF(U947="základní",N947,0)</f>
        <v>0</v>
      </c>
      <c r="BF947" s="113">
        <f>IF(U947="snížená",N947,0)</f>
        <v>0</v>
      </c>
      <c r="BG947" s="113">
        <f>IF(U947="zákl. přenesená",N947,0)</f>
        <v>0</v>
      </c>
      <c r="BH947" s="113">
        <f>IF(U947="sníž. přenesená",N947,0)</f>
        <v>0</v>
      </c>
      <c r="BI947" s="113">
        <f>IF(U947="nulová",N947,0)</f>
        <v>0</v>
      </c>
      <c r="BJ947" s="21" t="s">
        <v>88</v>
      </c>
      <c r="BK947" s="113">
        <f>ROUND(L947*K947,2)</f>
        <v>0</v>
      </c>
      <c r="BL947" s="21" t="s">
        <v>318</v>
      </c>
      <c r="BM947" s="21" t="s">
        <v>1327</v>
      </c>
    </row>
    <row r="948" spans="2:51" s="10" customFormat="1" ht="22.5" customHeight="1">
      <c r="B948" s="178"/>
      <c r="C948" s="179"/>
      <c r="D948" s="179"/>
      <c r="E948" s="180" t="s">
        <v>22</v>
      </c>
      <c r="F948" s="269" t="s">
        <v>1328</v>
      </c>
      <c r="G948" s="270"/>
      <c r="H948" s="270"/>
      <c r="I948" s="270"/>
      <c r="J948" s="179"/>
      <c r="K948" s="181">
        <v>826.45</v>
      </c>
      <c r="L948" s="179"/>
      <c r="M948" s="179"/>
      <c r="N948" s="179"/>
      <c r="O948" s="179"/>
      <c r="P948" s="179"/>
      <c r="Q948" s="179"/>
      <c r="R948" s="182"/>
      <c r="T948" s="183"/>
      <c r="U948" s="179"/>
      <c r="V948" s="179"/>
      <c r="W948" s="179"/>
      <c r="X948" s="179"/>
      <c r="Y948" s="179"/>
      <c r="Z948" s="179"/>
      <c r="AA948" s="184"/>
      <c r="AT948" s="185" t="s">
        <v>199</v>
      </c>
      <c r="AU948" s="185" t="s">
        <v>140</v>
      </c>
      <c r="AV948" s="10" t="s">
        <v>140</v>
      </c>
      <c r="AW948" s="10" t="s">
        <v>37</v>
      </c>
      <c r="AX948" s="10" t="s">
        <v>80</v>
      </c>
      <c r="AY948" s="185" t="s">
        <v>176</v>
      </c>
    </row>
    <row r="949" spans="2:51" s="11" customFormat="1" ht="22.5" customHeight="1">
      <c r="B949" s="186"/>
      <c r="C949" s="187"/>
      <c r="D949" s="187"/>
      <c r="E949" s="188" t="s">
        <v>22</v>
      </c>
      <c r="F949" s="271" t="s">
        <v>200</v>
      </c>
      <c r="G949" s="272"/>
      <c r="H949" s="272"/>
      <c r="I949" s="272"/>
      <c r="J949" s="187"/>
      <c r="K949" s="189">
        <v>826.45</v>
      </c>
      <c r="L949" s="187"/>
      <c r="M949" s="187"/>
      <c r="N949" s="187"/>
      <c r="O949" s="187"/>
      <c r="P949" s="187"/>
      <c r="Q949" s="187"/>
      <c r="R949" s="190"/>
      <c r="T949" s="191"/>
      <c r="U949" s="187"/>
      <c r="V949" s="187"/>
      <c r="W949" s="187"/>
      <c r="X949" s="187"/>
      <c r="Y949" s="187"/>
      <c r="Z949" s="187"/>
      <c r="AA949" s="192"/>
      <c r="AT949" s="193" t="s">
        <v>199</v>
      </c>
      <c r="AU949" s="193" t="s">
        <v>140</v>
      </c>
      <c r="AV949" s="11" t="s">
        <v>181</v>
      </c>
      <c r="AW949" s="11" t="s">
        <v>37</v>
      </c>
      <c r="AX949" s="11" t="s">
        <v>88</v>
      </c>
      <c r="AY949" s="193" t="s">
        <v>176</v>
      </c>
    </row>
    <row r="950" spans="2:65" s="1" customFormat="1" ht="22.5" customHeight="1">
      <c r="B950" s="38"/>
      <c r="C950" s="202" t="s">
        <v>1329</v>
      </c>
      <c r="D950" s="202" t="s">
        <v>352</v>
      </c>
      <c r="E950" s="203" t="s">
        <v>1330</v>
      </c>
      <c r="F950" s="307" t="s">
        <v>1331</v>
      </c>
      <c r="G950" s="307"/>
      <c r="H950" s="307"/>
      <c r="I950" s="307"/>
      <c r="J950" s="204" t="s">
        <v>180</v>
      </c>
      <c r="K950" s="205">
        <v>10.711</v>
      </c>
      <c r="L950" s="308">
        <v>0</v>
      </c>
      <c r="M950" s="309"/>
      <c r="N950" s="310">
        <f>ROUND(L950*K950,2)</f>
        <v>0</v>
      </c>
      <c r="O950" s="268"/>
      <c r="P950" s="268"/>
      <c r="Q950" s="268"/>
      <c r="R950" s="40"/>
      <c r="T950" s="175" t="s">
        <v>22</v>
      </c>
      <c r="U950" s="47" t="s">
        <v>45</v>
      </c>
      <c r="V950" s="39"/>
      <c r="W950" s="176">
        <f>V950*K950</f>
        <v>0</v>
      </c>
      <c r="X950" s="176">
        <v>0.55</v>
      </c>
      <c r="Y950" s="176">
        <f>X950*K950</f>
        <v>5.891050000000001</v>
      </c>
      <c r="Z950" s="176">
        <v>0</v>
      </c>
      <c r="AA950" s="177">
        <f>Z950*K950</f>
        <v>0</v>
      </c>
      <c r="AR950" s="21" t="s">
        <v>442</v>
      </c>
      <c r="AT950" s="21" t="s">
        <v>352</v>
      </c>
      <c r="AU950" s="21" t="s">
        <v>140</v>
      </c>
      <c r="AY950" s="21" t="s">
        <v>176</v>
      </c>
      <c r="BE950" s="113">
        <f>IF(U950="základní",N950,0)</f>
        <v>0</v>
      </c>
      <c r="BF950" s="113">
        <f>IF(U950="snížená",N950,0)</f>
        <v>0</v>
      </c>
      <c r="BG950" s="113">
        <f>IF(U950="zákl. přenesená",N950,0)</f>
        <v>0</v>
      </c>
      <c r="BH950" s="113">
        <f>IF(U950="sníž. přenesená",N950,0)</f>
        <v>0</v>
      </c>
      <c r="BI950" s="113">
        <f>IF(U950="nulová",N950,0)</f>
        <v>0</v>
      </c>
      <c r="BJ950" s="21" t="s">
        <v>88</v>
      </c>
      <c r="BK950" s="113">
        <f>ROUND(L950*K950,2)</f>
        <v>0</v>
      </c>
      <c r="BL950" s="21" t="s">
        <v>318</v>
      </c>
      <c r="BM950" s="21" t="s">
        <v>1332</v>
      </c>
    </row>
    <row r="951" spans="2:51" s="10" customFormat="1" ht="22.5" customHeight="1">
      <c r="B951" s="178"/>
      <c r="C951" s="179"/>
      <c r="D951" s="179"/>
      <c r="E951" s="180" t="s">
        <v>22</v>
      </c>
      <c r="F951" s="269" t="s">
        <v>1333</v>
      </c>
      <c r="G951" s="270"/>
      <c r="H951" s="270"/>
      <c r="I951" s="270"/>
      <c r="J951" s="179"/>
      <c r="K951" s="181">
        <v>10.711</v>
      </c>
      <c r="L951" s="179"/>
      <c r="M951" s="179"/>
      <c r="N951" s="179"/>
      <c r="O951" s="179"/>
      <c r="P951" s="179"/>
      <c r="Q951" s="179"/>
      <c r="R951" s="182"/>
      <c r="T951" s="183"/>
      <c r="U951" s="179"/>
      <c r="V951" s="179"/>
      <c r="W951" s="179"/>
      <c r="X951" s="179"/>
      <c r="Y951" s="179"/>
      <c r="Z951" s="179"/>
      <c r="AA951" s="184"/>
      <c r="AT951" s="185" t="s">
        <v>199</v>
      </c>
      <c r="AU951" s="185" t="s">
        <v>140</v>
      </c>
      <c r="AV951" s="10" t="s">
        <v>140</v>
      </c>
      <c r="AW951" s="10" t="s">
        <v>37</v>
      </c>
      <c r="AX951" s="10" t="s">
        <v>80</v>
      </c>
      <c r="AY951" s="185" t="s">
        <v>176</v>
      </c>
    </row>
    <row r="952" spans="2:51" s="11" customFormat="1" ht="22.5" customHeight="1">
      <c r="B952" s="186"/>
      <c r="C952" s="187"/>
      <c r="D952" s="187"/>
      <c r="E952" s="188" t="s">
        <v>22</v>
      </c>
      <c r="F952" s="271" t="s">
        <v>200</v>
      </c>
      <c r="G952" s="272"/>
      <c r="H952" s="272"/>
      <c r="I952" s="272"/>
      <c r="J952" s="187"/>
      <c r="K952" s="189">
        <v>10.711</v>
      </c>
      <c r="L952" s="187"/>
      <c r="M952" s="187"/>
      <c r="N952" s="187"/>
      <c r="O952" s="187"/>
      <c r="P952" s="187"/>
      <c r="Q952" s="187"/>
      <c r="R952" s="190"/>
      <c r="T952" s="191"/>
      <c r="U952" s="187"/>
      <c r="V952" s="187"/>
      <c r="W952" s="187"/>
      <c r="X952" s="187"/>
      <c r="Y952" s="187"/>
      <c r="Z952" s="187"/>
      <c r="AA952" s="192"/>
      <c r="AT952" s="193" t="s">
        <v>199</v>
      </c>
      <c r="AU952" s="193" t="s">
        <v>140</v>
      </c>
      <c r="AV952" s="11" t="s">
        <v>181</v>
      </c>
      <c r="AW952" s="11" t="s">
        <v>37</v>
      </c>
      <c r="AX952" s="11" t="s">
        <v>88</v>
      </c>
      <c r="AY952" s="193" t="s">
        <v>176</v>
      </c>
    </row>
    <row r="953" spans="2:65" s="1" customFormat="1" ht="31.5" customHeight="1">
      <c r="B953" s="38"/>
      <c r="C953" s="171" t="s">
        <v>1334</v>
      </c>
      <c r="D953" s="171" t="s">
        <v>177</v>
      </c>
      <c r="E953" s="172" t="s">
        <v>1335</v>
      </c>
      <c r="F953" s="265" t="s">
        <v>1336</v>
      </c>
      <c r="G953" s="265"/>
      <c r="H953" s="265"/>
      <c r="I953" s="265"/>
      <c r="J953" s="173" t="s">
        <v>315</v>
      </c>
      <c r="K953" s="174">
        <v>746.6</v>
      </c>
      <c r="L953" s="266">
        <v>0</v>
      </c>
      <c r="M953" s="267"/>
      <c r="N953" s="268">
        <f>ROUND(L953*K953,2)</f>
        <v>0</v>
      </c>
      <c r="O953" s="268"/>
      <c r="P953" s="268"/>
      <c r="Q953" s="268"/>
      <c r="R953" s="40"/>
      <c r="T953" s="175" t="s">
        <v>22</v>
      </c>
      <c r="U953" s="47" t="s">
        <v>45</v>
      </c>
      <c r="V953" s="39"/>
      <c r="W953" s="176">
        <f>V953*K953</f>
        <v>0</v>
      </c>
      <c r="X953" s="176">
        <v>0</v>
      </c>
      <c r="Y953" s="176">
        <f>X953*K953</f>
        <v>0</v>
      </c>
      <c r="Z953" s="176">
        <v>0</v>
      </c>
      <c r="AA953" s="177">
        <f>Z953*K953</f>
        <v>0</v>
      </c>
      <c r="AR953" s="21" t="s">
        <v>181</v>
      </c>
      <c r="AT953" s="21" t="s">
        <v>177</v>
      </c>
      <c r="AU953" s="21" t="s">
        <v>140</v>
      </c>
      <c r="AY953" s="21" t="s">
        <v>176</v>
      </c>
      <c r="BE953" s="113">
        <f>IF(U953="základní",N953,0)</f>
        <v>0</v>
      </c>
      <c r="BF953" s="113">
        <f>IF(U953="snížená",N953,0)</f>
        <v>0</v>
      </c>
      <c r="BG953" s="113">
        <f>IF(U953="zákl. přenesená",N953,0)</f>
        <v>0</v>
      </c>
      <c r="BH953" s="113">
        <f>IF(U953="sníž. přenesená",N953,0)</f>
        <v>0</v>
      </c>
      <c r="BI953" s="113">
        <f>IF(U953="nulová",N953,0)</f>
        <v>0</v>
      </c>
      <c r="BJ953" s="21" t="s">
        <v>88</v>
      </c>
      <c r="BK953" s="113">
        <f>ROUND(L953*K953,2)</f>
        <v>0</v>
      </c>
      <c r="BL953" s="21" t="s">
        <v>181</v>
      </c>
      <c r="BM953" s="21" t="s">
        <v>1337</v>
      </c>
    </row>
    <row r="954" spans="2:51" s="12" customFormat="1" ht="22.5" customHeight="1">
      <c r="B954" s="194"/>
      <c r="C954" s="195"/>
      <c r="D954" s="195"/>
      <c r="E954" s="196" t="s">
        <v>22</v>
      </c>
      <c r="F954" s="311" t="s">
        <v>1338</v>
      </c>
      <c r="G954" s="312"/>
      <c r="H954" s="312"/>
      <c r="I954" s="312"/>
      <c r="J954" s="195"/>
      <c r="K954" s="197" t="s">
        <v>22</v>
      </c>
      <c r="L954" s="195"/>
      <c r="M954" s="195"/>
      <c r="N954" s="195"/>
      <c r="O954" s="195"/>
      <c r="P954" s="195"/>
      <c r="Q954" s="195"/>
      <c r="R954" s="198"/>
      <c r="T954" s="199"/>
      <c r="U954" s="195"/>
      <c r="V954" s="195"/>
      <c r="W954" s="195"/>
      <c r="X954" s="195"/>
      <c r="Y954" s="195"/>
      <c r="Z954" s="195"/>
      <c r="AA954" s="200"/>
      <c r="AT954" s="201" t="s">
        <v>199</v>
      </c>
      <c r="AU954" s="201" t="s">
        <v>140</v>
      </c>
      <c r="AV954" s="12" t="s">
        <v>88</v>
      </c>
      <c r="AW954" s="12" t="s">
        <v>37</v>
      </c>
      <c r="AX954" s="12" t="s">
        <v>80</v>
      </c>
      <c r="AY954" s="201" t="s">
        <v>176</v>
      </c>
    </row>
    <row r="955" spans="2:51" s="10" customFormat="1" ht="22.5" customHeight="1">
      <c r="B955" s="178"/>
      <c r="C955" s="179"/>
      <c r="D955" s="179"/>
      <c r="E955" s="180" t="s">
        <v>22</v>
      </c>
      <c r="F955" s="303" t="s">
        <v>1339</v>
      </c>
      <c r="G955" s="304"/>
      <c r="H955" s="304"/>
      <c r="I955" s="304"/>
      <c r="J955" s="179"/>
      <c r="K955" s="181">
        <v>180.6</v>
      </c>
      <c r="L955" s="179"/>
      <c r="M955" s="179"/>
      <c r="N955" s="179"/>
      <c r="O955" s="179"/>
      <c r="P955" s="179"/>
      <c r="Q955" s="179"/>
      <c r="R955" s="182"/>
      <c r="T955" s="183"/>
      <c r="U955" s="179"/>
      <c r="V955" s="179"/>
      <c r="W955" s="179"/>
      <c r="X955" s="179"/>
      <c r="Y955" s="179"/>
      <c r="Z955" s="179"/>
      <c r="AA955" s="184"/>
      <c r="AT955" s="185" t="s">
        <v>199</v>
      </c>
      <c r="AU955" s="185" t="s">
        <v>140</v>
      </c>
      <c r="AV955" s="10" t="s">
        <v>140</v>
      </c>
      <c r="AW955" s="10" t="s">
        <v>37</v>
      </c>
      <c r="AX955" s="10" t="s">
        <v>80</v>
      </c>
      <c r="AY955" s="185" t="s">
        <v>176</v>
      </c>
    </row>
    <row r="956" spans="2:51" s="12" customFormat="1" ht="22.5" customHeight="1">
      <c r="B956" s="194"/>
      <c r="C956" s="195"/>
      <c r="D956" s="195"/>
      <c r="E956" s="196" t="s">
        <v>22</v>
      </c>
      <c r="F956" s="305" t="s">
        <v>1340</v>
      </c>
      <c r="G956" s="306"/>
      <c r="H956" s="306"/>
      <c r="I956" s="306"/>
      <c r="J956" s="195"/>
      <c r="K956" s="197" t="s">
        <v>22</v>
      </c>
      <c r="L956" s="195"/>
      <c r="M956" s="195"/>
      <c r="N956" s="195"/>
      <c r="O956" s="195"/>
      <c r="P956" s="195"/>
      <c r="Q956" s="195"/>
      <c r="R956" s="198"/>
      <c r="T956" s="199"/>
      <c r="U956" s="195"/>
      <c r="V956" s="195"/>
      <c r="W956" s="195"/>
      <c r="X956" s="195"/>
      <c r="Y956" s="195"/>
      <c r="Z956" s="195"/>
      <c r="AA956" s="200"/>
      <c r="AT956" s="201" t="s">
        <v>199</v>
      </c>
      <c r="AU956" s="201" t="s">
        <v>140</v>
      </c>
      <c r="AV956" s="12" t="s">
        <v>88</v>
      </c>
      <c r="AW956" s="12" t="s">
        <v>37</v>
      </c>
      <c r="AX956" s="12" t="s">
        <v>80</v>
      </c>
      <c r="AY956" s="201" t="s">
        <v>176</v>
      </c>
    </row>
    <row r="957" spans="2:51" s="10" customFormat="1" ht="44.25" customHeight="1">
      <c r="B957" s="178"/>
      <c r="C957" s="179"/>
      <c r="D957" s="179"/>
      <c r="E957" s="180" t="s">
        <v>22</v>
      </c>
      <c r="F957" s="303" t="s">
        <v>1341</v>
      </c>
      <c r="G957" s="304"/>
      <c r="H957" s="304"/>
      <c r="I957" s="304"/>
      <c r="J957" s="179"/>
      <c r="K957" s="181">
        <v>462</v>
      </c>
      <c r="L957" s="179"/>
      <c r="M957" s="179"/>
      <c r="N957" s="179"/>
      <c r="O957" s="179"/>
      <c r="P957" s="179"/>
      <c r="Q957" s="179"/>
      <c r="R957" s="182"/>
      <c r="T957" s="183"/>
      <c r="U957" s="179"/>
      <c r="V957" s="179"/>
      <c r="W957" s="179"/>
      <c r="X957" s="179"/>
      <c r="Y957" s="179"/>
      <c r="Z957" s="179"/>
      <c r="AA957" s="184"/>
      <c r="AT957" s="185" t="s">
        <v>199</v>
      </c>
      <c r="AU957" s="185" t="s">
        <v>140</v>
      </c>
      <c r="AV957" s="10" t="s">
        <v>140</v>
      </c>
      <c r="AW957" s="10" t="s">
        <v>37</v>
      </c>
      <c r="AX957" s="10" t="s">
        <v>80</v>
      </c>
      <c r="AY957" s="185" t="s">
        <v>176</v>
      </c>
    </row>
    <row r="958" spans="2:51" s="10" customFormat="1" ht="22.5" customHeight="1">
      <c r="B958" s="178"/>
      <c r="C958" s="179"/>
      <c r="D958" s="179"/>
      <c r="E958" s="180" t="s">
        <v>22</v>
      </c>
      <c r="F958" s="303" t="s">
        <v>1342</v>
      </c>
      <c r="G958" s="304"/>
      <c r="H958" s="304"/>
      <c r="I958" s="304"/>
      <c r="J958" s="179"/>
      <c r="K958" s="181">
        <v>104</v>
      </c>
      <c r="L958" s="179"/>
      <c r="M958" s="179"/>
      <c r="N958" s="179"/>
      <c r="O958" s="179"/>
      <c r="P958" s="179"/>
      <c r="Q958" s="179"/>
      <c r="R958" s="182"/>
      <c r="T958" s="183"/>
      <c r="U958" s="179"/>
      <c r="V958" s="179"/>
      <c r="W958" s="179"/>
      <c r="X958" s="179"/>
      <c r="Y958" s="179"/>
      <c r="Z958" s="179"/>
      <c r="AA958" s="184"/>
      <c r="AT958" s="185" t="s">
        <v>199</v>
      </c>
      <c r="AU958" s="185" t="s">
        <v>140</v>
      </c>
      <c r="AV958" s="10" t="s">
        <v>140</v>
      </c>
      <c r="AW958" s="10" t="s">
        <v>37</v>
      </c>
      <c r="AX958" s="10" t="s">
        <v>80</v>
      </c>
      <c r="AY958" s="185" t="s">
        <v>176</v>
      </c>
    </row>
    <row r="959" spans="2:51" s="11" customFormat="1" ht="22.5" customHeight="1">
      <c r="B959" s="186"/>
      <c r="C959" s="187"/>
      <c r="D959" s="187"/>
      <c r="E959" s="188" t="s">
        <v>22</v>
      </c>
      <c r="F959" s="271" t="s">
        <v>200</v>
      </c>
      <c r="G959" s="272"/>
      <c r="H959" s="272"/>
      <c r="I959" s="272"/>
      <c r="J959" s="187"/>
      <c r="K959" s="189">
        <v>746.6</v>
      </c>
      <c r="L959" s="187"/>
      <c r="M959" s="187"/>
      <c r="N959" s="187"/>
      <c r="O959" s="187"/>
      <c r="P959" s="187"/>
      <c r="Q959" s="187"/>
      <c r="R959" s="190"/>
      <c r="T959" s="191"/>
      <c r="U959" s="187"/>
      <c r="V959" s="187"/>
      <c r="W959" s="187"/>
      <c r="X959" s="187"/>
      <c r="Y959" s="187"/>
      <c r="Z959" s="187"/>
      <c r="AA959" s="192"/>
      <c r="AT959" s="193" t="s">
        <v>199</v>
      </c>
      <c r="AU959" s="193" t="s">
        <v>140</v>
      </c>
      <c r="AV959" s="11" t="s">
        <v>181</v>
      </c>
      <c r="AW959" s="11" t="s">
        <v>37</v>
      </c>
      <c r="AX959" s="11" t="s">
        <v>88</v>
      </c>
      <c r="AY959" s="193" t="s">
        <v>176</v>
      </c>
    </row>
    <row r="960" spans="2:65" s="1" customFormat="1" ht="22.5" customHeight="1">
      <c r="B960" s="38"/>
      <c r="C960" s="202" t="s">
        <v>1343</v>
      </c>
      <c r="D960" s="202" t="s">
        <v>352</v>
      </c>
      <c r="E960" s="203" t="s">
        <v>1330</v>
      </c>
      <c r="F960" s="307" t="s">
        <v>1331</v>
      </c>
      <c r="G960" s="307"/>
      <c r="H960" s="307"/>
      <c r="I960" s="307"/>
      <c r="J960" s="204" t="s">
        <v>180</v>
      </c>
      <c r="K960" s="205">
        <v>1.935</v>
      </c>
      <c r="L960" s="308">
        <v>0</v>
      </c>
      <c r="M960" s="309"/>
      <c r="N960" s="310">
        <f>ROUND(L960*K960,2)</f>
        <v>0</v>
      </c>
      <c r="O960" s="268"/>
      <c r="P960" s="268"/>
      <c r="Q960" s="268"/>
      <c r="R960" s="40"/>
      <c r="T960" s="175" t="s">
        <v>22</v>
      </c>
      <c r="U960" s="47" t="s">
        <v>45</v>
      </c>
      <c r="V960" s="39"/>
      <c r="W960" s="176">
        <f>V960*K960</f>
        <v>0</v>
      </c>
      <c r="X960" s="176">
        <v>0.55</v>
      </c>
      <c r="Y960" s="176">
        <f>X960*K960</f>
        <v>1.0642500000000001</v>
      </c>
      <c r="Z960" s="176">
        <v>0</v>
      </c>
      <c r="AA960" s="177">
        <f>Z960*K960</f>
        <v>0</v>
      </c>
      <c r="AR960" s="21" t="s">
        <v>209</v>
      </c>
      <c r="AT960" s="21" t="s">
        <v>352</v>
      </c>
      <c r="AU960" s="21" t="s">
        <v>140</v>
      </c>
      <c r="AY960" s="21" t="s">
        <v>176</v>
      </c>
      <c r="BE960" s="113">
        <f>IF(U960="základní",N960,0)</f>
        <v>0</v>
      </c>
      <c r="BF960" s="113">
        <f>IF(U960="snížená",N960,0)</f>
        <v>0</v>
      </c>
      <c r="BG960" s="113">
        <f>IF(U960="zákl. přenesená",N960,0)</f>
        <v>0</v>
      </c>
      <c r="BH960" s="113">
        <f>IF(U960="sníž. přenesená",N960,0)</f>
        <v>0</v>
      </c>
      <c r="BI960" s="113">
        <f>IF(U960="nulová",N960,0)</f>
        <v>0</v>
      </c>
      <c r="BJ960" s="21" t="s">
        <v>88</v>
      </c>
      <c r="BK960" s="113">
        <f>ROUND(L960*K960,2)</f>
        <v>0</v>
      </c>
      <c r="BL960" s="21" t="s">
        <v>181</v>
      </c>
      <c r="BM960" s="21" t="s">
        <v>1344</v>
      </c>
    </row>
    <row r="961" spans="2:51" s="10" customFormat="1" ht="22.5" customHeight="1">
      <c r="B961" s="178"/>
      <c r="C961" s="179"/>
      <c r="D961" s="179"/>
      <c r="E961" s="180" t="s">
        <v>22</v>
      </c>
      <c r="F961" s="269" t="s">
        <v>1345</v>
      </c>
      <c r="G961" s="270"/>
      <c r="H961" s="270"/>
      <c r="I961" s="270"/>
      <c r="J961" s="179"/>
      <c r="K961" s="181">
        <v>1.935</v>
      </c>
      <c r="L961" s="179"/>
      <c r="M961" s="179"/>
      <c r="N961" s="179"/>
      <c r="O961" s="179"/>
      <c r="P961" s="179"/>
      <c r="Q961" s="179"/>
      <c r="R961" s="182"/>
      <c r="T961" s="183"/>
      <c r="U961" s="179"/>
      <c r="V961" s="179"/>
      <c r="W961" s="179"/>
      <c r="X961" s="179"/>
      <c r="Y961" s="179"/>
      <c r="Z961" s="179"/>
      <c r="AA961" s="184"/>
      <c r="AT961" s="185" t="s">
        <v>199</v>
      </c>
      <c r="AU961" s="185" t="s">
        <v>140</v>
      </c>
      <c r="AV961" s="10" t="s">
        <v>140</v>
      </c>
      <c r="AW961" s="10" t="s">
        <v>37</v>
      </c>
      <c r="AX961" s="10" t="s">
        <v>80</v>
      </c>
      <c r="AY961" s="185" t="s">
        <v>176</v>
      </c>
    </row>
    <row r="962" spans="2:51" s="11" customFormat="1" ht="22.5" customHeight="1">
      <c r="B962" s="186"/>
      <c r="C962" s="187"/>
      <c r="D962" s="187"/>
      <c r="E962" s="188" t="s">
        <v>22</v>
      </c>
      <c r="F962" s="271" t="s">
        <v>200</v>
      </c>
      <c r="G962" s="272"/>
      <c r="H962" s="272"/>
      <c r="I962" s="272"/>
      <c r="J962" s="187"/>
      <c r="K962" s="189">
        <v>1.935</v>
      </c>
      <c r="L962" s="187"/>
      <c r="M962" s="187"/>
      <c r="N962" s="187"/>
      <c r="O962" s="187"/>
      <c r="P962" s="187"/>
      <c r="Q962" s="187"/>
      <c r="R962" s="190"/>
      <c r="T962" s="191"/>
      <c r="U962" s="187"/>
      <c r="V962" s="187"/>
      <c r="W962" s="187"/>
      <c r="X962" s="187"/>
      <c r="Y962" s="187"/>
      <c r="Z962" s="187"/>
      <c r="AA962" s="192"/>
      <c r="AT962" s="193" t="s">
        <v>199</v>
      </c>
      <c r="AU962" s="193" t="s">
        <v>140</v>
      </c>
      <c r="AV962" s="11" t="s">
        <v>181</v>
      </c>
      <c r="AW962" s="11" t="s">
        <v>37</v>
      </c>
      <c r="AX962" s="11" t="s">
        <v>88</v>
      </c>
      <c r="AY962" s="193" t="s">
        <v>176</v>
      </c>
    </row>
    <row r="963" spans="2:65" s="1" customFormat="1" ht="31.5" customHeight="1">
      <c r="B963" s="38"/>
      <c r="C963" s="171" t="s">
        <v>1346</v>
      </c>
      <c r="D963" s="171" t="s">
        <v>177</v>
      </c>
      <c r="E963" s="172" t="s">
        <v>1347</v>
      </c>
      <c r="F963" s="265" t="s">
        <v>1348</v>
      </c>
      <c r="G963" s="265"/>
      <c r="H963" s="265"/>
      <c r="I963" s="265"/>
      <c r="J963" s="173" t="s">
        <v>180</v>
      </c>
      <c r="K963" s="174">
        <v>13.707</v>
      </c>
      <c r="L963" s="266">
        <v>0</v>
      </c>
      <c r="M963" s="267"/>
      <c r="N963" s="268">
        <f>ROUND(L963*K963,2)</f>
        <v>0</v>
      </c>
      <c r="O963" s="268"/>
      <c r="P963" s="268"/>
      <c r="Q963" s="268"/>
      <c r="R963" s="40"/>
      <c r="T963" s="175" t="s">
        <v>22</v>
      </c>
      <c r="U963" s="47" t="s">
        <v>45</v>
      </c>
      <c r="V963" s="39"/>
      <c r="W963" s="176">
        <f>V963*K963</f>
        <v>0</v>
      </c>
      <c r="X963" s="176">
        <v>0.02431</v>
      </c>
      <c r="Y963" s="176">
        <f>X963*K963</f>
        <v>0.33321717</v>
      </c>
      <c r="Z963" s="176">
        <v>0</v>
      </c>
      <c r="AA963" s="177">
        <f>Z963*K963</f>
        <v>0</v>
      </c>
      <c r="AR963" s="21" t="s">
        <v>318</v>
      </c>
      <c r="AT963" s="21" t="s">
        <v>177</v>
      </c>
      <c r="AU963" s="21" t="s">
        <v>140</v>
      </c>
      <c r="AY963" s="21" t="s">
        <v>176</v>
      </c>
      <c r="BE963" s="113">
        <f>IF(U963="základní",N963,0)</f>
        <v>0</v>
      </c>
      <c r="BF963" s="113">
        <f>IF(U963="snížená",N963,0)</f>
        <v>0</v>
      </c>
      <c r="BG963" s="113">
        <f>IF(U963="zákl. přenesená",N963,0)</f>
        <v>0</v>
      </c>
      <c r="BH963" s="113">
        <f>IF(U963="sníž. přenesená",N963,0)</f>
        <v>0</v>
      </c>
      <c r="BI963" s="113">
        <f>IF(U963="nulová",N963,0)</f>
        <v>0</v>
      </c>
      <c r="BJ963" s="21" t="s">
        <v>88</v>
      </c>
      <c r="BK963" s="113">
        <f>ROUND(L963*K963,2)</f>
        <v>0</v>
      </c>
      <c r="BL963" s="21" t="s">
        <v>318</v>
      </c>
      <c r="BM963" s="21" t="s">
        <v>1349</v>
      </c>
    </row>
    <row r="964" spans="2:51" s="10" customFormat="1" ht="22.5" customHeight="1">
      <c r="B964" s="178"/>
      <c r="C964" s="179"/>
      <c r="D964" s="179"/>
      <c r="E964" s="180" t="s">
        <v>22</v>
      </c>
      <c r="F964" s="269" t="s">
        <v>1350</v>
      </c>
      <c r="G964" s="270"/>
      <c r="H964" s="270"/>
      <c r="I964" s="270"/>
      <c r="J964" s="179"/>
      <c r="K964" s="181">
        <v>13.707</v>
      </c>
      <c r="L964" s="179"/>
      <c r="M964" s="179"/>
      <c r="N964" s="179"/>
      <c r="O964" s="179"/>
      <c r="P964" s="179"/>
      <c r="Q964" s="179"/>
      <c r="R964" s="182"/>
      <c r="T964" s="183"/>
      <c r="U964" s="179"/>
      <c r="V964" s="179"/>
      <c r="W964" s="179"/>
      <c r="X964" s="179"/>
      <c r="Y964" s="179"/>
      <c r="Z964" s="179"/>
      <c r="AA964" s="184"/>
      <c r="AT964" s="185" t="s">
        <v>199</v>
      </c>
      <c r="AU964" s="185" t="s">
        <v>140</v>
      </c>
      <c r="AV964" s="10" t="s">
        <v>140</v>
      </c>
      <c r="AW964" s="10" t="s">
        <v>37</v>
      </c>
      <c r="AX964" s="10" t="s">
        <v>80</v>
      </c>
      <c r="AY964" s="185" t="s">
        <v>176</v>
      </c>
    </row>
    <row r="965" spans="2:51" s="11" customFormat="1" ht="22.5" customHeight="1">
      <c r="B965" s="186"/>
      <c r="C965" s="187"/>
      <c r="D965" s="187"/>
      <c r="E965" s="188" t="s">
        <v>22</v>
      </c>
      <c r="F965" s="271" t="s">
        <v>200</v>
      </c>
      <c r="G965" s="272"/>
      <c r="H965" s="272"/>
      <c r="I965" s="272"/>
      <c r="J965" s="187"/>
      <c r="K965" s="189">
        <v>13.707</v>
      </c>
      <c r="L965" s="187"/>
      <c r="M965" s="187"/>
      <c r="N965" s="187"/>
      <c r="O965" s="187"/>
      <c r="P965" s="187"/>
      <c r="Q965" s="187"/>
      <c r="R965" s="190"/>
      <c r="T965" s="191"/>
      <c r="U965" s="187"/>
      <c r="V965" s="187"/>
      <c r="W965" s="187"/>
      <c r="X965" s="187"/>
      <c r="Y965" s="187"/>
      <c r="Z965" s="187"/>
      <c r="AA965" s="192"/>
      <c r="AT965" s="193" t="s">
        <v>199</v>
      </c>
      <c r="AU965" s="193" t="s">
        <v>140</v>
      </c>
      <c r="AV965" s="11" t="s">
        <v>181</v>
      </c>
      <c r="AW965" s="11" t="s">
        <v>37</v>
      </c>
      <c r="AX965" s="11" t="s">
        <v>88</v>
      </c>
      <c r="AY965" s="193" t="s">
        <v>176</v>
      </c>
    </row>
    <row r="966" spans="2:65" s="1" customFormat="1" ht="22.5" customHeight="1">
      <c r="B966" s="38"/>
      <c r="C966" s="171" t="s">
        <v>1351</v>
      </c>
      <c r="D966" s="171" t="s">
        <v>177</v>
      </c>
      <c r="E966" s="172" t="s">
        <v>1352</v>
      </c>
      <c r="F966" s="265" t="s">
        <v>1353</v>
      </c>
      <c r="G966" s="265"/>
      <c r="H966" s="265"/>
      <c r="I966" s="265"/>
      <c r="J966" s="173" t="s">
        <v>461</v>
      </c>
      <c r="K966" s="174">
        <v>22</v>
      </c>
      <c r="L966" s="266">
        <v>0</v>
      </c>
      <c r="M966" s="267"/>
      <c r="N966" s="268">
        <f>ROUND(L966*K966,2)</f>
        <v>0</v>
      </c>
      <c r="O966" s="268"/>
      <c r="P966" s="268"/>
      <c r="Q966" s="268"/>
      <c r="R966" s="40"/>
      <c r="T966" s="175" t="s">
        <v>22</v>
      </c>
      <c r="U966" s="47" t="s">
        <v>45</v>
      </c>
      <c r="V966" s="39"/>
      <c r="W966" s="176">
        <f>V966*K966</f>
        <v>0</v>
      </c>
      <c r="X966" s="176">
        <v>0.02431</v>
      </c>
      <c r="Y966" s="176">
        <f>X966*K966</f>
        <v>0.53482</v>
      </c>
      <c r="Z966" s="176">
        <v>0</v>
      </c>
      <c r="AA966" s="177">
        <f>Z966*K966</f>
        <v>0</v>
      </c>
      <c r="AR966" s="21" t="s">
        <v>318</v>
      </c>
      <c r="AT966" s="21" t="s">
        <v>177</v>
      </c>
      <c r="AU966" s="21" t="s">
        <v>140</v>
      </c>
      <c r="AY966" s="21" t="s">
        <v>176</v>
      </c>
      <c r="BE966" s="113">
        <f>IF(U966="základní",N966,0)</f>
        <v>0</v>
      </c>
      <c r="BF966" s="113">
        <f>IF(U966="snížená",N966,0)</f>
        <v>0</v>
      </c>
      <c r="BG966" s="113">
        <f>IF(U966="zákl. přenesená",N966,0)</f>
        <v>0</v>
      </c>
      <c r="BH966" s="113">
        <f>IF(U966="sníž. přenesená",N966,0)</f>
        <v>0</v>
      </c>
      <c r="BI966" s="113">
        <f>IF(U966="nulová",N966,0)</f>
        <v>0</v>
      </c>
      <c r="BJ966" s="21" t="s">
        <v>88</v>
      </c>
      <c r="BK966" s="113">
        <f>ROUND(L966*K966,2)</f>
        <v>0</v>
      </c>
      <c r="BL966" s="21" t="s">
        <v>318</v>
      </c>
      <c r="BM966" s="21" t="s">
        <v>1354</v>
      </c>
    </row>
    <row r="967" spans="2:65" s="1" customFormat="1" ht="31.5" customHeight="1">
      <c r="B967" s="38"/>
      <c r="C967" s="171" t="s">
        <v>1355</v>
      </c>
      <c r="D967" s="171" t="s">
        <v>177</v>
      </c>
      <c r="E967" s="172" t="s">
        <v>1356</v>
      </c>
      <c r="F967" s="265" t="s">
        <v>1357</v>
      </c>
      <c r="G967" s="265"/>
      <c r="H967" s="265"/>
      <c r="I967" s="265"/>
      <c r="J967" s="173" t="s">
        <v>269</v>
      </c>
      <c r="K967" s="174">
        <v>105.231</v>
      </c>
      <c r="L967" s="266">
        <v>0</v>
      </c>
      <c r="M967" s="267"/>
      <c r="N967" s="268">
        <f>ROUND(L967*K967,2)</f>
        <v>0</v>
      </c>
      <c r="O967" s="268"/>
      <c r="P967" s="268"/>
      <c r="Q967" s="268"/>
      <c r="R967" s="40"/>
      <c r="T967" s="175" t="s">
        <v>22</v>
      </c>
      <c r="U967" s="47" t="s">
        <v>45</v>
      </c>
      <c r="V967" s="39"/>
      <c r="W967" s="176">
        <f>V967*K967</f>
        <v>0</v>
      </c>
      <c r="X967" s="176">
        <v>0.01343</v>
      </c>
      <c r="Y967" s="176">
        <f>X967*K967</f>
        <v>1.41325233</v>
      </c>
      <c r="Z967" s="176">
        <v>0</v>
      </c>
      <c r="AA967" s="177">
        <f>Z967*K967</f>
        <v>0</v>
      </c>
      <c r="AR967" s="21" t="s">
        <v>318</v>
      </c>
      <c r="AT967" s="21" t="s">
        <v>177</v>
      </c>
      <c r="AU967" s="21" t="s">
        <v>140</v>
      </c>
      <c r="AY967" s="21" t="s">
        <v>176</v>
      </c>
      <c r="BE967" s="113">
        <f>IF(U967="základní",N967,0)</f>
        <v>0</v>
      </c>
      <c r="BF967" s="113">
        <f>IF(U967="snížená",N967,0)</f>
        <v>0</v>
      </c>
      <c r="BG967" s="113">
        <f>IF(U967="zákl. přenesená",N967,0)</f>
        <v>0</v>
      </c>
      <c r="BH967" s="113">
        <f>IF(U967="sníž. přenesená",N967,0)</f>
        <v>0</v>
      </c>
      <c r="BI967" s="113">
        <f>IF(U967="nulová",N967,0)</f>
        <v>0</v>
      </c>
      <c r="BJ967" s="21" t="s">
        <v>88</v>
      </c>
      <c r="BK967" s="113">
        <f>ROUND(L967*K967,2)</f>
        <v>0</v>
      </c>
      <c r="BL967" s="21" t="s">
        <v>318</v>
      </c>
      <c r="BM967" s="21" t="s">
        <v>1358</v>
      </c>
    </row>
    <row r="968" spans="2:51" s="12" customFormat="1" ht="22.5" customHeight="1">
      <c r="B968" s="194"/>
      <c r="C968" s="195"/>
      <c r="D968" s="195"/>
      <c r="E968" s="196" t="s">
        <v>22</v>
      </c>
      <c r="F968" s="311" t="s">
        <v>1315</v>
      </c>
      <c r="G968" s="312"/>
      <c r="H968" s="312"/>
      <c r="I968" s="312"/>
      <c r="J968" s="195"/>
      <c r="K968" s="197" t="s">
        <v>22</v>
      </c>
      <c r="L968" s="195"/>
      <c r="M968" s="195"/>
      <c r="N968" s="195"/>
      <c r="O968" s="195"/>
      <c r="P968" s="195"/>
      <c r="Q968" s="195"/>
      <c r="R968" s="198"/>
      <c r="T968" s="199"/>
      <c r="U968" s="195"/>
      <c r="V968" s="195"/>
      <c r="W968" s="195"/>
      <c r="X968" s="195"/>
      <c r="Y968" s="195"/>
      <c r="Z968" s="195"/>
      <c r="AA968" s="200"/>
      <c r="AT968" s="201" t="s">
        <v>199</v>
      </c>
      <c r="AU968" s="201" t="s">
        <v>140</v>
      </c>
      <c r="AV968" s="12" t="s">
        <v>88</v>
      </c>
      <c r="AW968" s="12" t="s">
        <v>37</v>
      </c>
      <c r="AX968" s="12" t="s">
        <v>80</v>
      </c>
      <c r="AY968" s="201" t="s">
        <v>176</v>
      </c>
    </row>
    <row r="969" spans="2:51" s="10" customFormat="1" ht="22.5" customHeight="1">
      <c r="B969" s="178"/>
      <c r="C969" s="179"/>
      <c r="D969" s="179"/>
      <c r="E969" s="180" t="s">
        <v>22</v>
      </c>
      <c r="F969" s="303" t="s">
        <v>1359</v>
      </c>
      <c r="G969" s="304"/>
      <c r="H969" s="304"/>
      <c r="I969" s="304"/>
      <c r="J969" s="179"/>
      <c r="K969" s="181">
        <v>28.125</v>
      </c>
      <c r="L969" s="179"/>
      <c r="M969" s="179"/>
      <c r="N969" s="179"/>
      <c r="O969" s="179"/>
      <c r="P969" s="179"/>
      <c r="Q969" s="179"/>
      <c r="R969" s="182"/>
      <c r="T969" s="183"/>
      <c r="U969" s="179"/>
      <c r="V969" s="179"/>
      <c r="W969" s="179"/>
      <c r="X969" s="179"/>
      <c r="Y969" s="179"/>
      <c r="Z969" s="179"/>
      <c r="AA969" s="184"/>
      <c r="AT969" s="185" t="s">
        <v>199</v>
      </c>
      <c r="AU969" s="185" t="s">
        <v>140</v>
      </c>
      <c r="AV969" s="10" t="s">
        <v>140</v>
      </c>
      <c r="AW969" s="10" t="s">
        <v>37</v>
      </c>
      <c r="AX969" s="10" t="s">
        <v>80</v>
      </c>
      <c r="AY969" s="185" t="s">
        <v>176</v>
      </c>
    </row>
    <row r="970" spans="2:51" s="12" customFormat="1" ht="22.5" customHeight="1">
      <c r="B970" s="194"/>
      <c r="C970" s="195"/>
      <c r="D970" s="195"/>
      <c r="E970" s="196" t="s">
        <v>22</v>
      </c>
      <c r="F970" s="305" t="s">
        <v>1318</v>
      </c>
      <c r="G970" s="306"/>
      <c r="H970" s="306"/>
      <c r="I970" s="306"/>
      <c r="J970" s="195"/>
      <c r="K970" s="197" t="s">
        <v>22</v>
      </c>
      <c r="L970" s="195"/>
      <c r="M970" s="195"/>
      <c r="N970" s="195"/>
      <c r="O970" s="195"/>
      <c r="P970" s="195"/>
      <c r="Q970" s="195"/>
      <c r="R970" s="198"/>
      <c r="T970" s="199"/>
      <c r="U970" s="195"/>
      <c r="V970" s="195"/>
      <c r="W970" s="195"/>
      <c r="X970" s="195"/>
      <c r="Y970" s="195"/>
      <c r="Z970" s="195"/>
      <c r="AA970" s="200"/>
      <c r="AT970" s="201" t="s">
        <v>199</v>
      </c>
      <c r="AU970" s="201" t="s">
        <v>140</v>
      </c>
      <c r="AV970" s="12" t="s">
        <v>88</v>
      </c>
      <c r="AW970" s="12" t="s">
        <v>37</v>
      </c>
      <c r="AX970" s="12" t="s">
        <v>80</v>
      </c>
      <c r="AY970" s="201" t="s">
        <v>176</v>
      </c>
    </row>
    <row r="971" spans="2:51" s="10" customFormat="1" ht="22.5" customHeight="1">
      <c r="B971" s="178"/>
      <c r="C971" s="179"/>
      <c r="D971" s="179"/>
      <c r="E971" s="180" t="s">
        <v>22</v>
      </c>
      <c r="F971" s="303" t="s">
        <v>1360</v>
      </c>
      <c r="G971" s="304"/>
      <c r="H971" s="304"/>
      <c r="I971" s="304"/>
      <c r="J971" s="179"/>
      <c r="K971" s="181">
        <v>77.106</v>
      </c>
      <c r="L971" s="179"/>
      <c r="M971" s="179"/>
      <c r="N971" s="179"/>
      <c r="O971" s="179"/>
      <c r="P971" s="179"/>
      <c r="Q971" s="179"/>
      <c r="R971" s="182"/>
      <c r="T971" s="183"/>
      <c r="U971" s="179"/>
      <c r="V971" s="179"/>
      <c r="W971" s="179"/>
      <c r="X971" s="179"/>
      <c r="Y971" s="179"/>
      <c r="Z971" s="179"/>
      <c r="AA971" s="184"/>
      <c r="AT971" s="185" t="s">
        <v>199</v>
      </c>
      <c r="AU971" s="185" t="s">
        <v>140</v>
      </c>
      <c r="AV971" s="10" t="s">
        <v>140</v>
      </c>
      <c r="AW971" s="10" t="s">
        <v>37</v>
      </c>
      <c r="AX971" s="10" t="s">
        <v>80</v>
      </c>
      <c r="AY971" s="185" t="s">
        <v>176</v>
      </c>
    </row>
    <row r="972" spans="2:51" s="11" customFormat="1" ht="22.5" customHeight="1">
      <c r="B972" s="186"/>
      <c r="C972" s="187"/>
      <c r="D972" s="187"/>
      <c r="E972" s="188" t="s">
        <v>22</v>
      </c>
      <c r="F972" s="271" t="s">
        <v>200</v>
      </c>
      <c r="G972" s="272"/>
      <c r="H972" s="272"/>
      <c r="I972" s="272"/>
      <c r="J972" s="187"/>
      <c r="K972" s="189">
        <v>105.231</v>
      </c>
      <c r="L972" s="187"/>
      <c r="M972" s="187"/>
      <c r="N972" s="187"/>
      <c r="O972" s="187"/>
      <c r="P972" s="187"/>
      <c r="Q972" s="187"/>
      <c r="R972" s="190"/>
      <c r="T972" s="191"/>
      <c r="U972" s="187"/>
      <c r="V972" s="187"/>
      <c r="W972" s="187"/>
      <c r="X972" s="187"/>
      <c r="Y972" s="187"/>
      <c r="Z972" s="187"/>
      <c r="AA972" s="192"/>
      <c r="AT972" s="193" t="s">
        <v>199</v>
      </c>
      <c r="AU972" s="193" t="s">
        <v>140</v>
      </c>
      <c r="AV972" s="11" t="s">
        <v>181</v>
      </c>
      <c r="AW972" s="11" t="s">
        <v>37</v>
      </c>
      <c r="AX972" s="11" t="s">
        <v>88</v>
      </c>
      <c r="AY972" s="193" t="s">
        <v>176</v>
      </c>
    </row>
    <row r="973" spans="2:65" s="1" customFormat="1" ht="31.5" customHeight="1">
      <c r="B973" s="38"/>
      <c r="C973" s="171" t="s">
        <v>1361</v>
      </c>
      <c r="D973" s="171" t="s">
        <v>177</v>
      </c>
      <c r="E973" s="172" t="s">
        <v>1362</v>
      </c>
      <c r="F973" s="265" t="s">
        <v>1363</v>
      </c>
      <c r="G973" s="265"/>
      <c r="H973" s="265"/>
      <c r="I973" s="265"/>
      <c r="J973" s="173" t="s">
        <v>269</v>
      </c>
      <c r="K973" s="174">
        <v>387.6</v>
      </c>
      <c r="L973" s="266">
        <v>0</v>
      </c>
      <c r="M973" s="267"/>
      <c r="N973" s="268">
        <f>ROUND(L973*K973,2)</f>
        <v>0</v>
      </c>
      <c r="O973" s="268"/>
      <c r="P973" s="268"/>
      <c r="Q973" s="268"/>
      <c r="R973" s="40"/>
      <c r="T973" s="175" t="s">
        <v>22</v>
      </c>
      <c r="U973" s="47" t="s">
        <v>45</v>
      </c>
      <c r="V973" s="39"/>
      <c r="W973" s="176">
        <f>V973*K973</f>
        <v>0</v>
      </c>
      <c r="X973" s="176">
        <v>0.0277</v>
      </c>
      <c r="Y973" s="176">
        <f>X973*K973</f>
        <v>10.73652</v>
      </c>
      <c r="Z973" s="176">
        <v>0</v>
      </c>
      <c r="AA973" s="177">
        <f>Z973*K973</f>
        <v>0</v>
      </c>
      <c r="AR973" s="21" t="s">
        <v>318</v>
      </c>
      <c r="AT973" s="21" t="s">
        <v>177</v>
      </c>
      <c r="AU973" s="21" t="s">
        <v>140</v>
      </c>
      <c r="AY973" s="21" t="s">
        <v>176</v>
      </c>
      <c r="BE973" s="113">
        <f>IF(U973="základní",N973,0)</f>
        <v>0</v>
      </c>
      <c r="BF973" s="113">
        <f>IF(U973="snížená",N973,0)</f>
        <v>0</v>
      </c>
      <c r="BG973" s="113">
        <f>IF(U973="zákl. přenesená",N973,0)</f>
        <v>0</v>
      </c>
      <c r="BH973" s="113">
        <f>IF(U973="sníž. přenesená",N973,0)</f>
        <v>0</v>
      </c>
      <c r="BI973" s="113">
        <f>IF(U973="nulová",N973,0)</f>
        <v>0</v>
      </c>
      <c r="BJ973" s="21" t="s">
        <v>88</v>
      </c>
      <c r="BK973" s="113">
        <f>ROUND(L973*K973,2)</f>
        <v>0</v>
      </c>
      <c r="BL973" s="21" t="s">
        <v>318</v>
      </c>
      <c r="BM973" s="21" t="s">
        <v>1364</v>
      </c>
    </row>
    <row r="974" spans="2:51" s="10" customFormat="1" ht="22.5" customHeight="1">
      <c r="B974" s="178"/>
      <c r="C974" s="179"/>
      <c r="D974" s="179"/>
      <c r="E974" s="180" t="s">
        <v>22</v>
      </c>
      <c r="F974" s="269" t="s">
        <v>1365</v>
      </c>
      <c r="G974" s="270"/>
      <c r="H974" s="270"/>
      <c r="I974" s="270"/>
      <c r="J974" s="179"/>
      <c r="K974" s="181">
        <v>387.6</v>
      </c>
      <c r="L974" s="179"/>
      <c r="M974" s="179"/>
      <c r="N974" s="179"/>
      <c r="O974" s="179"/>
      <c r="P974" s="179"/>
      <c r="Q974" s="179"/>
      <c r="R974" s="182"/>
      <c r="T974" s="183"/>
      <c r="U974" s="179"/>
      <c r="V974" s="179"/>
      <c r="W974" s="179"/>
      <c r="X974" s="179"/>
      <c r="Y974" s="179"/>
      <c r="Z974" s="179"/>
      <c r="AA974" s="184"/>
      <c r="AT974" s="185" t="s">
        <v>199</v>
      </c>
      <c r="AU974" s="185" t="s">
        <v>140</v>
      </c>
      <c r="AV974" s="10" t="s">
        <v>140</v>
      </c>
      <c r="AW974" s="10" t="s">
        <v>37</v>
      </c>
      <c r="AX974" s="10" t="s">
        <v>80</v>
      </c>
      <c r="AY974" s="185" t="s">
        <v>176</v>
      </c>
    </row>
    <row r="975" spans="2:51" s="11" customFormat="1" ht="22.5" customHeight="1">
      <c r="B975" s="186"/>
      <c r="C975" s="187"/>
      <c r="D975" s="187"/>
      <c r="E975" s="188" t="s">
        <v>22</v>
      </c>
      <c r="F975" s="271" t="s">
        <v>200</v>
      </c>
      <c r="G975" s="272"/>
      <c r="H975" s="272"/>
      <c r="I975" s="272"/>
      <c r="J975" s="187"/>
      <c r="K975" s="189">
        <v>387.6</v>
      </c>
      <c r="L975" s="187"/>
      <c r="M975" s="187"/>
      <c r="N975" s="187"/>
      <c r="O975" s="187"/>
      <c r="P975" s="187"/>
      <c r="Q975" s="187"/>
      <c r="R975" s="190"/>
      <c r="T975" s="191"/>
      <c r="U975" s="187"/>
      <c r="V975" s="187"/>
      <c r="W975" s="187"/>
      <c r="X975" s="187"/>
      <c r="Y975" s="187"/>
      <c r="Z975" s="187"/>
      <c r="AA975" s="192"/>
      <c r="AT975" s="193" t="s">
        <v>199</v>
      </c>
      <c r="AU975" s="193" t="s">
        <v>140</v>
      </c>
      <c r="AV975" s="11" t="s">
        <v>181</v>
      </c>
      <c r="AW975" s="11" t="s">
        <v>37</v>
      </c>
      <c r="AX975" s="11" t="s">
        <v>88</v>
      </c>
      <c r="AY975" s="193" t="s">
        <v>176</v>
      </c>
    </row>
    <row r="976" spans="2:65" s="1" customFormat="1" ht="31.5" customHeight="1">
      <c r="B976" s="38"/>
      <c r="C976" s="171" t="s">
        <v>1366</v>
      </c>
      <c r="D976" s="171" t="s">
        <v>177</v>
      </c>
      <c r="E976" s="172" t="s">
        <v>1367</v>
      </c>
      <c r="F976" s="265" t="s">
        <v>1368</v>
      </c>
      <c r="G976" s="265"/>
      <c r="H976" s="265"/>
      <c r="I976" s="265"/>
      <c r="J976" s="173" t="s">
        <v>269</v>
      </c>
      <c r="K976" s="174">
        <v>18</v>
      </c>
      <c r="L976" s="266">
        <v>0</v>
      </c>
      <c r="M976" s="267"/>
      <c r="N976" s="268">
        <f>ROUND(L976*K976,2)</f>
        <v>0</v>
      </c>
      <c r="O976" s="268"/>
      <c r="P976" s="268"/>
      <c r="Q976" s="268"/>
      <c r="R976" s="40"/>
      <c r="T976" s="175" t="s">
        <v>22</v>
      </c>
      <c r="U976" s="47" t="s">
        <v>45</v>
      </c>
      <c r="V976" s="39"/>
      <c r="W976" s="176">
        <f>V976*K976</f>
        <v>0</v>
      </c>
      <c r="X976" s="176">
        <v>0.01388</v>
      </c>
      <c r="Y976" s="176">
        <f>X976*K976</f>
        <v>0.24984</v>
      </c>
      <c r="Z976" s="176">
        <v>0</v>
      </c>
      <c r="AA976" s="177">
        <f>Z976*K976</f>
        <v>0</v>
      </c>
      <c r="AR976" s="21" t="s">
        <v>318</v>
      </c>
      <c r="AT976" s="21" t="s">
        <v>177</v>
      </c>
      <c r="AU976" s="21" t="s">
        <v>140</v>
      </c>
      <c r="AY976" s="21" t="s">
        <v>176</v>
      </c>
      <c r="BE976" s="113">
        <f>IF(U976="základní",N976,0)</f>
        <v>0</v>
      </c>
      <c r="BF976" s="113">
        <f>IF(U976="snížená",N976,0)</f>
        <v>0</v>
      </c>
      <c r="BG976" s="113">
        <f>IF(U976="zákl. přenesená",N976,0)</f>
        <v>0</v>
      </c>
      <c r="BH976" s="113">
        <f>IF(U976="sníž. přenesená",N976,0)</f>
        <v>0</v>
      </c>
      <c r="BI976" s="113">
        <f>IF(U976="nulová",N976,0)</f>
        <v>0</v>
      </c>
      <c r="BJ976" s="21" t="s">
        <v>88</v>
      </c>
      <c r="BK976" s="113">
        <f>ROUND(L976*K976,2)</f>
        <v>0</v>
      </c>
      <c r="BL976" s="21" t="s">
        <v>318</v>
      </c>
      <c r="BM976" s="21" t="s">
        <v>1369</v>
      </c>
    </row>
    <row r="977" spans="2:51" s="12" customFormat="1" ht="22.5" customHeight="1">
      <c r="B977" s="194"/>
      <c r="C977" s="195"/>
      <c r="D977" s="195"/>
      <c r="E977" s="196" t="s">
        <v>22</v>
      </c>
      <c r="F977" s="311" t="s">
        <v>1370</v>
      </c>
      <c r="G977" s="312"/>
      <c r="H977" s="312"/>
      <c r="I977" s="312"/>
      <c r="J977" s="195"/>
      <c r="K977" s="197" t="s">
        <v>22</v>
      </c>
      <c r="L977" s="195"/>
      <c r="M977" s="195"/>
      <c r="N977" s="195"/>
      <c r="O977" s="195"/>
      <c r="P977" s="195"/>
      <c r="Q977" s="195"/>
      <c r="R977" s="198"/>
      <c r="T977" s="199"/>
      <c r="U977" s="195"/>
      <c r="V977" s="195"/>
      <c r="W977" s="195"/>
      <c r="X977" s="195"/>
      <c r="Y977" s="195"/>
      <c r="Z977" s="195"/>
      <c r="AA977" s="200"/>
      <c r="AT977" s="201" t="s">
        <v>199</v>
      </c>
      <c r="AU977" s="201" t="s">
        <v>140</v>
      </c>
      <c r="AV977" s="12" t="s">
        <v>88</v>
      </c>
      <c r="AW977" s="12" t="s">
        <v>37</v>
      </c>
      <c r="AX977" s="12" t="s">
        <v>80</v>
      </c>
      <c r="AY977" s="201" t="s">
        <v>176</v>
      </c>
    </row>
    <row r="978" spans="2:51" s="10" customFormat="1" ht="22.5" customHeight="1">
      <c r="B978" s="178"/>
      <c r="C978" s="179"/>
      <c r="D978" s="179"/>
      <c r="E978" s="180" t="s">
        <v>22</v>
      </c>
      <c r="F978" s="303" t="s">
        <v>1371</v>
      </c>
      <c r="G978" s="304"/>
      <c r="H978" s="304"/>
      <c r="I978" s="304"/>
      <c r="J978" s="179"/>
      <c r="K978" s="181">
        <v>18</v>
      </c>
      <c r="L978" s="179"/>
      <c r="M978" s="179"/>
      <c r="N978" s="179"/>
      <c r="O978" s="179"/>
      <c r="P978" s="179"/>
      <c r="Q978" s="179"/>
      <c r="R978" s="182"/>
      <c r="T978" s="183"/>
      <c r="U978" s="179"/>
      <c r="V978" s="179"/>
      <c r="W978" s="179"/>
      <c r="X978" s="179"/>
      <c r="Y978" s="179"/>
      <c r="Z978" s="179"/>
      <c r="AA978" s="184"/>
      <c r="AT978" s="185" t="s">
        <v>199</v>
      </c>
      <c r="AU978" s="185" t="s">
        <v>140</v>
      </c>
      <c r="AV978" s="10" t="s">
        <v>140</v>
      </c>
      <c r="AW978" s="10" t="s">
        <v>37</v>
      </c>
      <c r="AX978" s="10" t="s">
        <v>80</v>
      </c>
      <c r="AY978" s="185" t="s">
        <v>176</v>
      </c>
    </row>
    <row r="979" spans="2:51" s="11" customFormat="1" ht="22.5" customHeight="1">
      <c r="B979" s="186"/>
      <c r="C979" s="187"/>
      <c r="D979" s="187"/>
      <c r="E979" s="188" t="s">
        <v>22</v>
      </c>
      <c r="F979" s="271" t="s">
        <v>200</v>
      </c>
      <c r="G979" s="272"/>
      <c r="H979" s="272"/>
      <c r="I979" s="272"/>
      <c r="J979" s="187"/>
      <c r="K979" s="189">
        <v>18</v>
      </c>
      <c r="L979" s="187"/>
      <c r="M979" s="187"/>
      <c r="N979" s="187"/>
      <c r="O979" s="187"/>
      <c r="P979" s="187"/>
      <c r="Q979" s="187"/>
      <c r="R979" s="190"/>
      <c r="T979" s="191"/>
      <c r="U979" s="187"/>
      <c r="V979" s="187"/>
      <c r="W979" s="187"/>
      <c r="X979" s="187"/>
      <c r="Y979" s="187"/>
      <c r="Z979" s="187"/>
      <c r="AA979" s="192"/>
      <c r="AT979" s="193" t="s">
        <v>199</v>
      </c>
      <c r="AU979" s="193" t="s">
        <v>140</v>
      </c>
      <c r="AV979" s="11" t="s">
        <v>181</v>
      </c>
      <c r="AW979" s="11" t="s">
        <v>37</v>
      </c>
      <c r="AX979" s="11" t="s">
        <v>88</v>
      </c>
      <c r="AY979" s="193" t="s">
        <v>176</v>
      </c>
    </row>
    <row r="980" spans="2:65" s="1" customFormat="1" ht="31.5" customHeight="1">
      <c r="B980" s="38"/>
      <c r="C980" s="171" t="s">
        <v>1372</v>
      </c>
      <c r="D980" s="171" t="s">
        <v>177</v>
      </c>
      <c r="E980" s="172" t="s">
        <v>1373</v>
      </c>
      <c r="F980" s="265" t="s">
        <v>1374</v>
      </c>
      <c r="G980" s="265"/>
      <c r="H980" s="265"/>
      <c r="I980" s="265"/>
      <c r="J980" s="173" t="s">
        <v>269</v>
      </c>
      <c r="K980" s="174">
        <v>437.981</v>
      </c>
      <c r="L980" s="266">
        <v>0</v>
      </c>
      <c r="M980" s="267"/>
      <c r="N980" s="268">
        <f>ROUND(L980*K980,2)</f>
        <v>0</v>
      </c>
      <c r="O980" s="268"/>
      <c r="P980" s="268"/>
      <c r="Q980" s="268"/>
      <c r="R980" s="40"/>
      <c r="T980" s="175" t="s">
        <v>22</v>
      </c>
      <c r="U980" s="47" t="s">
        <v>45</v>
      </c>
      <c r="V980" s="39"/>
      <c r="W980" s="176">
        <f>V980*K980</f>
        <v>0</v>
      </c>
      <c r="X980" s="176">
        <v>0</v>
      </c>
      <c r="Y980" s="176">
        <f>X980*K980</f>
        <v>0</v>
      </c>
      <c r="Z980" s="176">
        <v>0.018</v>
      </c>
      <c r="AA980" s="177">
        <f>Z980*K980</f>
        <v>7.883658</v>
      </c>
      <c r="AR980" s="21" t="s">
        <v>318</v>
      </c>
      <c r="AT980" s="21" t="s">
        <v>177</v>
      </c>
      <c r="AU980" s="21" t="s">
        <v>140</v>
      </c>
      <c r="AY980" s="21" t="s">
        <v>176</v>
      </c>
      <c r="BE980" s="113">
        <f>IF(U980="základní",N980,0)</f>
        <v>0</v>
      </c>
      <c r="BF980" s="113">
        <f>IF(U980="snížená",N980,0)</f>
        <v>0</v>
      </c>
      <c r="BG980" s="113">
        <f>IF(U980="zákl. přenesená",N980,0)</f>
        <v>0</v>
      </c>
      <c r="BH980" s="113">
        <f>IF(U980="sníž. přenesená",N980,0)</f>
        <v>0</v>
      </c>
      <c r="BI980" s="113">
        <f>IF(U980="nulová",N980,0)</f>
        <v>0</v>
      </c>
      <c r="BJ980" s="21" t="s">
        <v>88</v>
      </c>
      <c r="BK980" s="113">
        <f>ROUND(L980*K980,2)</f>
        <v>0</v>
      </c>
      <c r="BL980" s="21" t="s">
        <v>318</v>
      </c>
      <c r="BM980" s="21" t="s">
        <v>1375</v>
      </c>
    </row>
    <row r="981" spans="2:51" s="12" customFormat="1" ht="22.5" customHeight="1">
      <c r="B981" s="194"/>
      <c r="C981" s="195"/>
      <c r="D981" s="195"/>
      <c r="E981" s="196" t="s">
        <v>22</v>
      </c>
      <c r="F981" s="311" t="s">
        <v>326</v>
      </c>
      <c r="G981" s="312"/>
      <c r="H981" s="312"/>
      <c r="I981" s="312"/>
      <c r="J981" s="195"/>
      <c r="K981" s="197" t="s">
        <v>22</v>
      </c>
      <c r="L981" s="195"/>
      <c r="M981" s="195"/>
      <c r="N981" s="195"/>
      <c r="O981" s="195"/>
      <c r="P981" s="195"/>
      <c r="Q981" s="195"/>
      <c r="R981" s="198"/>
      <c r="T981" s="199"/>
      <c r="U981" s="195"/>
      <c r="V981" s="195"/>
      <c r="W981" s="195"/>
      <c r="X981" s="195"/>
      <c r="Y981" s="195"/>
      <c r="Z981" s="195"/>
      <c r="AA981" s="200"/>
      <c r="AT981" s="201" t="s">
        <v>199</v>
      </c>
      <c r="AU981" s="201" t="s">
        <v>140</v>
      </c>
      <c r="AV981" s="12" t="s">
        <v>88</v>
      </c>
      <c r="AW981" s="12" t="s">
        <v>37</v>
      </c>
      <c r="AX981" s="12" t="s">
        <v>80</v>
      </c>
      <c r="AY981" s="201" t="s">
        <v>176</v>
      </c>
    </row>
    <row r="982" spans="2:51" s="10" customFormat="1" ht="22.5" customHeight="1">
      <c r="B982" s="178"/>
      <c r="C982" s="179"/>
      <c r="D982" s="179"/>
      <c r="E982" s="180" t="s">
        <v>22</v>
      </c>
      <c r="F982" s="303" t="s">
        <v>448</v>
      </c>
      <c r="G982" s="304"/>
      <c r="H982" s="304"/>
      <c r="I982" s="304"/>
      <c r="J982" s="179"/>
      <c r="K982" s="181">
        <v>437.981</v>
      </c>
      <c r="L982" s="179"/>
      <c r="M982" s="179"/>
      <c r="N982" s="179"/>
      <c r="O982" s="179"/>
      <c r="P982" s="179"/>
      <c r="Q982" s="179"/>
      <c r="R982" s="182"/>
      <c r="T982" s="183"/>
      <c r="U982" s="179"/>
      <c r="V982" s="179"/>
      <c r="W982" s="179"/>
      <c r="X982" s="179"/>
      <c r="Y982" s="179"/>
      <c r="Z982" s="179"/>
      <c r="AA982" s="184"/>
      <c r="AT982" s="185" t="s">
        <v>199</v>
      </c>
      <c r="AU982" s="185" t="s">
        <v>140</v>
      </c>
      <c r="AV982" s="10" t="s">
        <v>140</v>
      </c>
      <c r="AW982" s="10" t="s">
        <v>37</v>
      </c>
      <c r="AX982" s="10" t="s">
        <v>80</v>
      </c>
      <c r="AY982" s="185" t="s">
        <v>176</v>
      </c>
    </row>
    <row r="983" spans="2:51" s="11" customFormat="1" ht="22.5" customHeight="1">
      <c r="B983" s="186"/>
      <c r="C983" s="187"/>
      <c r="D983" s="187"/>
      <c r="E983" s="188" t="s">
        <v>22</v>
      </c>
      <c r="F983" s="271" t="s">
        <v>200</v>
      </c>
      <c r="G983" s="272"/>
      <c r="H983" s="272"/>
      <c r="I983" s="272"/>
      <c r="J983" s="187"/>
      <c r="K983" s="189">
        <v>437.981</v>
      </c>
      <c r="L983" s="187"/>
      <c r="M983" s="187"/>
      <c r="N983" s="187"/>
      <c r="O983" s="187"/>
      <c r="P983" s="187"/>
      <c r="Q983" s="187"/>
      <c r="R983" s="190"/>
      <c r="T983" s="191"/>
      <c r="U983" s="187"/>
      <c r="V983" s="187"/>
      <c r="W983" s="187"/>
      <c r="X983" s="187"/>
      <c r="Y983" s="187"/>
      <c r="Z983" s="187"/>
      <c r="AA983" s="192"/>
      <c r="AT983" s="193" t="s">
        <v>199</v>
      </c>
      <c r="AU983" s="193" t="s">
        <v>140</v>
      </c>
      <c r="AV983" s="11" t="s">
        <v>181</v>
      </c>
      <c r="AW983" s="11" t="s">
        <v>37</v>
      </c>
      <c r="AX983" s="11" t="s">
        <v>88</v>
      </c>
      <c r="AY983" s="193" t="s">
        <v>176</v>
      </c>
    </row>
    <row r="984" spans="2:65" s="1" customFormat="1" ht="31.5" customHeight="1">
      <c r="B984" s="38"/>
      <c r="C984" s="171" t="s">
        <v>1376</v>
      </c>
      <c r="D984" s="171" t="s">
        <v>177</v>
      </c>
      <c r="E984" s="172" t="s">
        <v>1377</v>
      </c>
      <c r="F984" s="265" t="s">
        <v>1378</v>
      </c>
      <c r="G984" s="265"/>
      <c r="H984" s="265"/>
      <c r="I984" s="265"/>
      <c r="J984" s="173" t="s">
        <v>269</v>
      </c>
      <c r="K984" s="174">
        <v>377.372</v>
      </c>
      <c r="L984" s="266">
        <v>0</v>
      </c>
      <c r="M984" s="267"/>
      <c r="N984" s="268">
        <f>ROUND(L984*K984,2)</f>
        <v>0</v>
      </c>
      <c r="O984" s="268"/>
      <c r="P984" s="268"/>
      <c r="Q984" s="268"/>
      <c r="R984" s="40"/>
      <c r="T984" s="175" t="s">
        <v>22</v>
      </c>
      <c r="U984" s="47" t="s">
        <v>45</v>
      </c>
      <c r="V984" s="39"/>
      <c r="W984" s="176">
        <f>V984*K984</f>
        <v>0</v>
      </c>
      <c r="X984" s="176">
        <v>0</v>
      </c>
      <c r="Y984" s="176">
        <f>X984*K984</f>
        <v>0</v>
      </c>
      <c r="Z984" s="176">
        <v>0.014</v>
      </c>
      <c r="AA984" s="177">
        <f>Z984*K984</f>
        <v>5.283208</v>
      </c>
      <c r="AR984" s="21" t="s">
        <v>318</v>
      </c>
      <c r="AT984" s="21" t="s">
        <v>177</v>
      </c>
      <c r="AU984" s="21" t="s">
        <v>140</v>
      </c>
      <c r="AY984" s="21" t="s">
        <v>176</v>
      </c>
      <c r="BE984" s="113">
        <f>IF(U984="základní",N984,0)</f>
        <v>0</v>
      </c>
      <c r="BF984" s="113">
        <f>IF(U984="snížená",N984,0)</f>
        <v>0</v>
      </c>
      <c r="BG984" s="113">
        <f>IF(U984="zákl. přenesená",N984,0)</f>
        <v>0</v>
      </c>
      <c r="BH984" s="113">
        <f>IF(U984="sníž. přenesená",N984,0)</f>
        <v>0</v>
      </c>
      <c r="BI984" s="113">
        <f>IF(U984="nulová",N984,0)</f>
        <v>0</v>
      </c>
      <c r="BJ984" s="21" t="s">
        <v>88</v>
      </c>
      <c r="BK984" s="113">
        <f>ROUND(L984*K984,2)</f>
        <v>0</v>
      </c>
      <c r="BL984" s="21" t="s">
        <v>318</v>
      </c>
      <c r="BM984" s="21" t="s">
        <v>1379</v>
      </c>
    </row>
    <row r="985" spans="2:51" s="12" customFormat="1" ht="22.5" customHeight="1">
      <c r="B985" s="194"/>
      <c r="C985" s="195"/>
      <c r="D985" s="195"/>
      <c r="E985" s="196" t="s">
        <v>22</v>
      </c>
      <c r="F985" s="311" t="s">
        <v>873</v>
      </c>
      <c r="G985" s="312"/>
      <c r="H985" s="312"/>
      <c r="I985" s="312"/>
      <c r="J985" s="195"/>
      <c r="K985" s="197" t="s">
        <v>22</v>
      </c>
      <c r="L985" s="195"/>
      <c r="M985" s="195"/>
      <c r="N985" s="195"/>
      <c r="O985" s="195"/>
      <c r="P985" s="195"/>
      <c r="Q985" s="195"/>
      <c r="R985" s="198"/>
      <c r="T985" s="199"/>
      <c r="U985" s="195"/>
      <c r="V985" s="195"/>
      <c r="W985" s="195"/>
      <c r="X985" s="195"/>
      <c r="Y985" s="195"/>
      <c r="Z985" s="195"/>
      <c r="AA985" s="200"/>
      <c r="AT985" s="201" t="s">
        <v>199</v>
      </c>
      <c r="AU985" s="201" t="s">
        <v>140</v>
      </c>
      <c r="AV985" s="12" t="s">
        <v>88</v>
      </c>
      <c r="AW985" s="12" t="s">
        <v>37</v>
      </c>
      <c r="AX985" s="12" t="s">
        <v>80</v>
      </c>
      <c r="AY985" s="201" t="s">
        <v>176</v>
      </c>
    </row>
    <row r="986" spans="2:51" s="10" customFormat="1" ht="22.5" customHeight="1">
      <c r="B986" s="178"/>
      <c r="C986" s="179"/>
      <c r="D986" s="179"/>
      <c r="E986" s="180" t="s">
        <v>22</v>
      </c>
      <c r="F986" s="303" t="s">
        <v>1050</v>
      </c>
      <c r="G986" s="304"/>
      <c r="H986" s="304"/>
      <c r="I986" s="304"/>
      <c r="J986" s="179"/>
      <c r="K986" s="181">
        <v>208.72</v>
      </c>
      <c r="L986" s="179"/>
      <c r="M986" s="179"/>
      <c r="N986" s="179"/>
      <c r="O986" s="179"/>
      <c r="P986" s="179"/>
      <c r="Q986" s="179"/>
      <c r="R986" s="182"/>
      <c r="T986" s="183"/>
      <c r="U986" s="179"/>
      <c r="V986" s="179"/>
      <c r="W986" s="179"/>
      <c r="X986" s="179"/>
      <c r="Y986" s="179"/>
      <c r="Z986" s="179"/>
      <c r="AA986" s="184"/>
      <c r="AT986" s="185" t="s">
        <v>199</v>
      </c>
      <c r="AU986" s="185" t="s">
        <v>140</v>
      </c>
      <c r="AV986" s="10" t="s">
        <v>140</v>
      </c>
      <c r="AW986" s="10" t="s">
        <v>37</v>
      </c>
      <c r="AX986" s="10" t="s">
        <v>80</v>
      </c>
      <c r="AY986" s="185" t="s">
        <v>176</v>
      </c>
    </row>
    <row r="987" spans="2:51" s="10" customFormat="1" ht="22.5" customHeight="1">
      <c r="B987" s="178"/>
      <c r="C987" s="179"/>
      <c r="D987" s="179"/>
      <c r="E987" s="180" t="s">
        <v>22</v>
      </c>
      <c r="F987" s="303" t="s">
        <v>1380</v>
      </c>
      <c r="G987" s="304"/>
      <c r="H987" s="304"/>
      <c r="I987" s="304"/>
      <c r="J987" s="179"/>
      <c r="K987" s="181">
        <v>168.652</v>
      </c>
      <c r="L987" s="179"/>
      <c r="M987" s="179"/>
      <c r="N987" s="179"/>
      <c r="O987" s="179"/>
      <c r="P987" s="179"/>
      <c r="Q987" s="179"/>
      <c r="R987" s="182"/>
      <c r="T987" s="183"/>
      <c r="U987" s="179"/>
      <c r="V987" s="179"/>
      <c r="W987" s="179"/>
      <c r="X987" s="179"/>
      <c r="Y987" s="179"/>
      <c r="Z987" s="179"/>
      <c r="AA987" s="184"/>
      <c r="AT987" s="185" t="s">
        <v>199</v>
      </c>
      <c r="AU987" s="185" t="s">
        <v>140</v>
      </c>
      <c r="AV987" s="10" t="s">
        <v>140</v>
      </c>
      <c r="AW987" s="10" t="s">
        <v>37</v>
      </c>
      <c r="AX987" s="10" t="s">
        <v>80</v>
      </c>
      <c r="AY987" s="185" t="s">
        <v>176</v>
      </c>
    </row>
    <row r="988" spans="2:51" s="11" customFormat="1" ht="22.5" customHeight="1">
      <c r="B988" s="186"/>
      <c r="C988" s="187"/>
      <c r="D988" s="187"/>
      <c r="E988" s="188" t="s">
        <v>22</v>
      </c>
      <c r="F988" s="271" t="s">
        <v>200</v>
      </c>
      <c r="G988" s="272"/>
      <c r="H988" s="272"/>
      <c r="I988" s="272"/>
      <c r="J988" s="187"/>
      <c r="K988" s="189">
        <v>377.372</v>
      </c>
      <c r="L988" s="187"/>
      <c r="M988" s="187"/>
      <c r="N988" s="187"/>
      <c r="O988" s="187"/>
      <c r="P988" s="187"/>
      <c r="Q988" s="187"/>
      <c r="R988" s="190"/>
      <c r="T988" s="191"/>
      <c r="U988" s="187"/>
      <c r="V988" s="187"/>
      <c r="W988" s="187"/>
      <c r="X988" s="187"/>
      <c r="Y988" s="187"/>
      <c r="Z988" s="187"/>
      <c r="AA988" s="192"/>
      <c r="AT988" s="193" t="s">
        <v>199</v>
      </c>
      <c r="AU988" s="193" t="s">
        <v>140</v>
      </c>
      <c r="AV988" s="11" t="s">
        <v>181</v>
      </c>
      <c r="AW988" s="11" t="s">
        <v>37</v>
      </c>
      <c r="AX988" s="11" t="s">
        <v>88</v>
      </c>
      <c r="AY988" s="193" t="s">
        <v>176</v>
      </c>
    </row>
    <row r="989" spans="2:65" s="1" customFormat="1" ht="31.5" customHeight="1">
      <c r="B989" s="38"/>
      <c r="C989" s="171" t="s">
        <v>1381</v>
      </c>
      <c r="D989" s="171" t="s">
        <v>177</v>
      </c>
      <c r="E989" s="172" t="s">
        <v>1382</v>
      </c>
      <c r="F989" s="265" t="s">
        <v>1383</v>
      </c>
      <c r="G989" s="265"/>
      <c r="H989" s="265"/>
      <c r="I989" s="265"/>
      <c r="J989" s="173" t="s">
        <v>315</v>
      </c>
      <c r="K989" s="174">
        <v>83.6</v>
      </c>
      <c r="L989" s="266">
        <v>0</v>
      </c>
      <c r="M989" s="267"/>
      <c r="N989" s="268">
        <f>ROUND(L989*K989,2)</f>
        <v>0</v>
      </c>
      <c r="O989" s="268"/>
      <c r="P989" s="268"/>
      <c r="Q989" s="268"/>
      <c r="R989" s="40"/>
      <c r="T989" s="175" t="s">
        <v>22</v>
      </c>
      <c r="U989" s="47" t="s">
        <v>45</v>
      </c>
      <c r="V989" s="39"/>
      <c r="W989" s="176">
        <f>V989*K989</f>
        <v>0</v>
      </c>
      <c r="X989" s="176">
        <v>0</v>
      </c>
      <c r="Y989" s="176">
        <f>X989*K989</f>
        <v>0</v>
      </c>
      <c r="Z989" s="176">
        <v>0.017</v>
      </c>
      <c r="AA989" s="177">
        <f>Z989*K989</f>
        <v>1.4212</v>
      </c>
      <c r="AR989" s="21" t="s">
        <v>318</v>
      </c>
      <c r="AT989" s="21" t="s">
        <v>177</v>
      </c>
      <c r="AU989" s="21" t="s">
        <v>140</v>
      </c>
      <c r="AY989" s="21" t="s">
        <v>176</v>
      </c>
      <c r="BE989" s="113">
        <f>IF(U989="základní",N989,0)</f>
        <v>0</v>
      </c>
      <c r="BF989" s="113">
        <f>IF(U989="snížená",N989,0)</f>
        <v>0</v>
      </c>
      <c r="BG989" s="113">
        <f>IF(U989="zákl. přenesená",N989,0)</f>
        <v>0</v>
      </c>
      <c r="BH989" s="113">
        <f>IF(U989="sníž. přenesená",N989,0)</f>
        <v>0</v>
      </c>
      <c r="BI989" s="113">
        <f>IF(U989="nulová",N989,0)</f>
        <v>0</v>
      </c>
      <c r="BJ989" s="21" t="s">
        <v>88</v>
      </c>
      <c r="BK989" s="113">
        <f>ROUND(L989*K989,2)</f>
        <v>0</v>
      </c>
      <c r="BL989" s="21" t="s">
        <v>318</v>
      </c>
      <c r="BM989" s="21" t="s">
        <v>1384</v>
      </c>
    </row>
    <row r="990" spans="2:51" s="12" customFormat="1" ht="22.5" customHeight="1">
      <c r="B990" s="194"/>
      <c r="C990" s="195"/>
      <c r="D990" s="195"/>
      <c r="E990" s="196" t="s">
        <v>22</v>
      </c>
      <c r="F990" s="311" t="s">
        <v>873</v>
      </c>
      <c r="G990" s="312"/>
      <c r="H990" s="312"/>
      <c r="I990" s="312"/>
      <c r="J990" s="195"/>
      <c r="K990" s="197" t="s">
        <v>22</v>
      </c>
      <c r="L990" s="195"/>
      <c r="M990" s="195"/>
      <c r="N990" s="195"/>
      <c r="O990" s="195"/>
      <c r="P990" s="195"/>
      <c r="Q990" s="195"/>
      <c r="R990" s="198"/>
      <c r="T990" s="199"/>
      <c r="U990" s="195"/>
      <c r="V990" s="195"/>
      <c r="W990" s="195"/>
      <c r="X990" s="195"/>
      <c r="Y990" s="195"/>
      <c r="Z990" s="195"/>
      <c r="AA990" s="200"/>
      <c r="AT990" s="201" t="s">
        <v>199</v>
      </c>
      <c r="AU990" s="201" t="s">
        <v>140</v>
      </c>
      <c r="AV990" s="12" t="s">
        <v>88</v>
      </c>
      <c r="AW990" s="12" t="s">
        <v>37</v>
      </c>
      <c r="AX990" s="12" t="s">
        <v>80</v>
      </c>
      <c r="AY990" s="201" t="s">
        <v>176</v>
      </c>
    </row>
    <row r="991" spans="2:51" s="10" customFormat="1" ht="22.5" customHeight="1">
      <c r="B991" s="178"/>
      <c r="C991" s="179"/>
      <c r="D991" s="179"/>
      <c r="E991" s="180" t="s">
        <v>22</v>
      </c>
      <c r="F991" s="303" t="s">
        <v>1385</v>
      </c>
      <c r="G991" s="304"/>
      <c r="H991" s="304"/>
      <c r="I991" s="304"/>
      <c r="J991" s="179"/>
      <c r="K991" s="181">
        <v>83.6</v>
      </c>
      <c r="L991" s="179"/>
      <c r="M991" s="179"/>
      <c r="N991" s="179"/>
      <c r="O991" s="179"/>
      <c r="P991" s="179"/>
      <c r="Q991" s="179"/>
      <c r="R991" s="182"/>
      <c r="T991" s="183"/>
      <c r="U991" s="179"/>
      <c r="V991" s="179"/>
      <c r="W991" s="179"/>
      <c r="X991" s="179"/>
      <c r="Y991" s="179"/>
      <c r="Z991" s="179"/>
      <c r="AA991" s="184"/>
      <c r="AT991" s="185" t="s">
        <v>199</v>
      </c>
      <c r="AU991" s="185" t="s">
        <v>140</v>
      </c>
      <c r="AV991" s="10" t="s">
        <v>140</v>
      </c>
      <c r="AW991" s="10" t="s">
        <v>37</v>
      </c>
      <c r="AX991" s="10" t="s">
        <v>80</v>
      </c>
      <c r="AY991" s="185" t="s">
        <v>176</v>
      </c>
    </row>
    <row r="992" spans="2:51" s="11" customFormat="1" ht="22.5" customHeight="1">
      <c r="B992" s="186"/>
      <c r="C992" s="187"/>
      <c r="D992" s="187"/>
      <c r="E992" s="188" t="s">
        <v>22</v>
      </c>
      <c r="F992" s="271" t="s">
        <v>200</v>
      </c>
      <c r="G992" s="272"/>
      <c r="H992" s="272"/>
      <c r="I992" s="272"/>
      <c r="J992" s="187"/>
      <c r="K992" s="189">
        <v>83.6</v>
      </c>
      <c r="L992" s="187"/>
      <c r="M992" s="187"/>
      <c r="N992" s="187"/>
      <c r="O992" s="187"/>
      <c r="P992" s="187"/>
      <c r="Q992" s="187"/>
      <c r="R992" s="190"/>
      <c r="T992" s="191"/>
      <c r="U992" s="187"/>
      <c r="V992" s="187"/>
      <c r="W992" s="187"/>
      <c r="X992" s="187"/>
      <c r="Y992" s="187"/>
      <c r="Z992" s="187"/>
      <c r="AA992" s="192"/>
      <c r="AT992" s="193" t="s">
        <v>199</v>
      </c>
      <c r="AU992" s="193" t="s">
        <v>140</v>
      </c>
      <c r="AV992" s="11" t="s">
        <v>181</v>
      </c>
      <c r="AW992" s="11" t="s">
        <v>37</v>
      </c>
      <c r="AX992" s="11" t="s">
        <v>88</v>
      </c>
      <c r="AY992" s="193" t="s">
        <v>176</v>
      </c>
    </row>
    <row r="993" spans="2:65" s="1" customFormat="1" ht="31.5" customHeight="1">
      <c r="B993" s="38"/>
      <c r="C993" s="171" t="s">
        <v>1386</v>
      </c>
      <c r="D993" s="171" t="s">
        <v>177</v>
      </c>
      <c r="E993" s="172" t="s">
        <v>1387</v>
      </c>
      <c r="F993" s="265" t="s">
        <v>1388</v>
      </c>
      <c r="G993" s="265"/>
      <c r="H993" s="265"/>
      <c r="I993" s="265"/>
      <c r="J993" s="173" t="s">
        <v>315</v>
      </c>
      <c r="K993" s="174">
        <v>389.8</v>
      </c>
      <c r="L993" s="266">
        <v>0</v>
      </c>
      <c r="M993" s="267"/>
      <c r="N993" s="268">
        <f>ROUND(L993*K993,2)</f>
        <v>0</v>
      </c>
      <c r="O993" s="268"/>
      <c r="P993" s="268"/>
      <c r="Q993" s="268"/>
      <c r="R993" s="40"/>
      <c r="T993" s="175" t="s">
        <v>22</v>
      </c>
      <c r="U993" s="47" t="s">
        <v>45</v>
      </c>
      <c r="V993" s="39"/>
      <c r="W993" s="176">
        <f>V993*K993</f>
        <v>0</v>
      </c>
      <c r="X993" s="176">
        <v>0</v>
      </c>
      <c r="Y993" s="176">
        <f>X993*K993</f>
        <v>0</v>
      </c>
      <c r="Z993" s="176">
        <v>0.025</v>
      </c>
      <c r="AA993" s="177">
        <f>Z993*K993</f>
        <v>9.745000000000001</v>
      </c>
      <c r="AR993" s="21" t="s">
        <v>318</v>
      </c>
      <c r="AT993" s="21" t="s">
        <v>177</v>
      </c>
      <c r="AU993" s="21" t="s">
        <v>140</v>
      </c>
      <c r="AY993" s="21" t="s">
        <v>176</v>
      </c>
      <c r="BE993" s="113">
        <f>IF(U993="základní",N993,0)</f>
        <v>0</v>
      </c>
      <c r="BF993" s="113">
        <f>IF(U993="snížená",N993,0)</f>
        <v>0</v>
      </c>
      <c r="BG993" s="113">
        <f>IF(U993="zákl. přenesená",N993,0)</f>
        <v>0</v>
      </c>
      <c r="BH993" s="113">
        <f>IF(U993="sníž. přenesená",N993,0)</f>
        <v>0</v>
      </c>
      <c r="BI993" s="113">
        <f>IF(U993="nulová",N993,0)</f>
        <v>0</v>
      </c>
      <c r="BJ993" s="21" t="s">
        <v>88</v>
      </c>
      <c r="BK993" s="113">
        <f>ROUND(L993*K993,2)</f>
        <v>0</v>
      </c>
      <c r="BL993" s="21" t="s">
        <v>318</v>
      </c>
      <c r="BM993" s="21" t="s">
        <v>1389</v>
      </c>
    </row>
    <row r="994" spans="2:51" s="12" customFormat="1" ht="22.5" customHeight="1">
      <c r="B994" s="194"/>
      <c r="C994" s="195"/>
      <c r="D994" s="195"/>
      <c r="E994" s="196" t="s">
        <v>22</v>
      </c>
      <c r="F994" s="311" t="s">
        <v>322</v>
      </c>
      <c r="G994" s="312"/>
      <c r="H994" s="312"/>
      <c r="I994" s="312"/>
      <c r="J994" s="195"/>
      <c r="K994" s="197" t="s">
        <v>22</v>
      </c>
      <c r="L994" s="195"/>
      <c r="M994" s="195"/>
      <c r="N994" s="195"/>
      <c r="O994" s="195"/>
      <c r="P994" s="195"/>
      <c r="Q994" s="195"/>
      <c r="R994" s="198"/>
      <c r="T994" s="199"/>
      <c r="U994" s="195"/>
      <c r="V994" s="195"/>
      <c r="W994" s="195"/>
      <c r="X994" s="195"/>
      <c r="Y994" s="195"/>
      <c r="Z994" s="195"/>
      <c r="AA994" s="200"/>
      <c r="AT994" s="201" t="s">
        <v>199</v>
      </c>
      <c r="AU994" s="201" t="s">
        <v>140</v>
      </c>
      <c r="AV994" s="12" t="s">
        <v>88</v>
      </c>
      <c r="AW994" s="12" t="s">
        <v>37</v>
      </c>
      <c r="AX994" s="12" t="s">
        <v>80</v>
      </c>
      <c r="AY994" s="201" t="s">
        <v>176</v>
      </c>
    </row>
    <row r="995" spans="2:51" s="10" customFormat="1" ht="22.5" customHeight="1">
      <c r="B995" s="178"/>
      <c r="C995" s="179"/>
      <c r="D995" s="179"/>
      <c r="E995" s="180" t="s">
        <v>22</v>
      </c>
      <c r="F995" s="303" t="s">
        <v>1390</v>
      </c>
      <c r="G995" s="304"/>
      <c r="H995" s="304"/>
      <c r="I995" s="304"/>
      <c r="J995" s="179"/>
      <c r="K995" s="181">
        <v>153.7</v>
      </c>
      <c r="L995" s="179"/>
      <c r="M995" s="179"/>
      <c r="N995" s="179"/>
      <c r="O995" s="179"/>
      <c r="P995" s="179"/>
      <c r="Q995" s="179"/>
      <c r="R995" s="182"/>
      <c r="T995" s="183"/>
      <c r="U995" s="179"/>
      <c r="V995" s="179"/>
      <c r="W995" s="179"/>
      <c r="X995" s="179"/>
      <c r="Y995" s="179"/>
      <c r="Z995" s="179"/>
      <c r="AA995" s="184"/>
      <c r="AT995" s="185" t="s">
        <v>199</v>
      </c>
      <c r="AU995" s="185" t="s">
        <v>140</v>
      </c>
      <c r="AV995" s="10" t="s">
        <v>140</v>
      </c>
      <c r="AW995" s="10" t="s">
        <v>37</v>
      </c>
      <c r="AX995" s="10" t="s">
        <v>80</v>
      </c>
      <c r="AY995" s="185" t="s">
        <v>176</v>
      </c>
    </row>
    <row r="996" spans="2:51" s="12" customFormat="1" ht="22.5" customHeight="1">
      <c r="B996" s="194"/>
      <c r="C996" s="195"/>
      <c r="D996" s="195"/>
      <c r="E996" s="196" t="s">
        <v>22</v>
      </c>
      <c r="F996" s="305" t="s">
        <v>326</v>
      </c>
      <c r="G996" s="306"/>
      <c r="H996" s="306"/>
      <c r="I996" s="306"/>
      <c r="J996" s="195"/>
      <c r="K996" s="197" t="s">
        <v>22</v>
      </c>
      <c r="L996" s="195"/>
      <c r="M996" s="195"/>
      <c r="N996" s="195"/>
      <c r="O996" s="195"/>
      <c r="P996" s="195"/>
      <c r="Q996" s="195"/>
      <c r="R996" s="198"/>
      <c r="T996" s="199"/>
      <c r="U996" s="195"/>
      <c r="V996" s="195"/>
      <c r="W996" s="195"/>
      <c r="X996" s="195"/>
      <c r="Y996" s="195"/>
      <c r="Z996" s="195"/>
      <c r="AA996" s="200"/>
      <c r="AT996" s="201" t="s">
        <v>199</v>
      </c>
      <c r="AU996" s="201" t="s">
        <v>140</v>
      </c>
      <c r="AV996" s="12" t="s">
        <v>88</v>
      </c>
      <c r="AW996" s="12" t="s">
        <v>37</v>
      </c>
      <c r="AX996" s="12" t="s">
        <v>80</v>
      </c>
      <c r="AY996" s="201" t="s">
        <v>176</v>
      </c>
    </row>
    <row r="997" spans="2:51" s="10" customFormat="1" ht="22.5" customHeight="1">
      <c r="B997" s="178"/>
      <c r="C997" s="179"/>
      <c r="D997" s="179"/>
      <c r="E997" s="180" t="s">
        <v>22</v>
      </c>
      <c r="F997" s="303" t="s">
        <v>22</v>
      </c>
      <c r="G997" s="304"/>
      <c r="H997" s="304"/>
      <c r="I997" s="304"/>
      <c r="J997" s="179"/>
      <c r="K997" s="181">
        <v>0</v>
      </c>
      <c r="L997" s="179"/>
      <c r="M997" s="179"/>
      <c r="N997" s="179"/>
      <c r="O997" s="179"/>
      <c r="P997" s="179"/>
      <c r="Q997" s="179"/>
      <c r="R997" s="182"/>
      <c r="T997" s="183"/>
      <c r="U997" s="179"/>
      <c r="V997" s="179"/>
      <c r="W997" s="179"/>
      <c r="X997" s="179"/>
      <c r="Y997" s="179"/>
      <c r="Z997" s="179"/>
      <c r="AA997" s="184"/>
      <c r="AT997" s="185" t="s">
        <v>199</v>
      </c>
      <c r="AU997" s="185" t="s">
        <v>140</v>
      </c>
      <c r="AV997" s="10" t="s">
        <v>140</v>
      </c>
      <c r="AW997" s="10" t="s">
        <v>37</v>
      </c>
      <c r="AX997" s="10" t="s">
        <v>80</v>
      </c>
      <c r="AY997" s="185" t="s">
        <v>176</v>
      </c>
    </row>
    <row r="998" spans="2:51" s="10" customFormat="1" ht="22.5" customHeight="1">
      <c r="B998" s="178"/>
      <c r="C998" s="179"/>
      <c r="D998" s="179"/>
      <c r="E998" s="180" t="s">
        <v>22</v>
      </c>
      <c r="F998" s="303" t="s">
        <v>1391</v>
      </c>
      <c r="G998" s="304"/>
      <c r="H998" s="304"/>
      <c r="I998" s="304"/>
      <c r="J998" s="179"/>
      <c r="K998" s="181">
        <v>86.1</v>
      </c>
      <c r="L998" s="179"/>
      <c r="M998" s="179"/>
      <c r="N998" s="179"/>
      <c r="O998" s="179"/>
      <c r="P998" s="179"/>
      <c r="Q998" s="179"/>
      <c r="R998" s="182"/>
      <c r="T998" s="183"/>
      <c r="U998" s="179"/>
      <c r="V998" s="179"/>
      <c r="W998" s="179"/>
      <c r="X998" s="179"/>
      <c r="Y998" s="179"/>
      <c r="Z998" s="179"/>
      <c r="AA998" s="184"/>
      <c r="AT998" s="185" t="s">
        <v>199</v>
      </c>
      <c r="AU998" s="185" t="s">
        <v>140</v>
      </c>
      <c r="AV998" s="10" t="s">
        <v>140</v>
      </c>
      <c r="AW998" s="10" t="s">
        <v>37</v>
      </c>
      <c r="AX998" s="10" t="s">
        <v>80</v>
      </c>
      <c r="AY998" s="185" t="s">
        <v>176</v>
      </c>
    </row>
    <row r="999" spans="2:51" s="10" customFormat="1" ht="22.5" customHeight="1">
      <c r="B999" s="178"/>
      <c r="C999" s="179"/>
      <c r="D999" s="179"/>
      <c r="E999" s="180" t="s">
        <v>22</v>
      </c>
      <c r="F999" s="303" t="s">
        <v>1392</v>
      </c>
      <c r="G999" s="304"/>
      <c r="H999" s="304"/>
      <c r="I999" s="304"/>
      <c r="J999" s="179"/>
      <c r="K999" s="181">
        <v>150</v>
      </c>
      <c r="L999" s="179"/>
      <c r="M999" s="179"/>
      <c r="N999" s="179"/>
      <c r="O999" s="179"/>
      <c r="P999" s="179"/>
      <c r="Q999" s="179"/>
      <c r="R999" s="182"/>
      <c r="T999" s="183"/>
      <c r="U999" s="179"/>
      <c r="V999" s="179"/>
      <c r="W999" s="179"/>
      <c r="X999" s="179"/>
      <c r="Y999" s="179"/>
      <c r="Z999" s="179"/>
      <c r="AA999" s="184"/>
      <c r="AT999" s="185" t="s">
        <v>199</v>
      </c>
      <c r="AU999" s="185" t="s">
        <v>140</v>
      </c>
      <c r="AV999" s="10" t="s">
        <v>140</v>
      </c>
      <c r="AW999" s="10" t="s">
        <v>37</v>
      </c>
      <c r="AX999" s="10" t="s">
        <v>80</v>
      </c>
      <c r="AY999" s="185" t="s">
        <v>176</v>
      </c>
    </row>
    <row r="1000" spans="2:51" s="11" customFormat="1" ht="22.5" customHeight="1">
      <c r="B1000" s="186"/>
      <c r="C1000" s="187"/>
      <c r="D1000" s="187"/>
      <c r="E1000" s="188" t="s">
        <v>22</v>
      </c>
      <c r="F1000" s="271" t="s">
        <v>200</v>
      </c>
      <c r="G1000" s="272"/>
      <c r="H1000" s="272"/>
      <c r="I1000" s="272"/>
      <c r="J1000" s="187"/>
      <c r="K1000" s="189">
        <v>389.8</v>
      </c>
      <c r="L1000" s="187"/>
      <c r="M1000" s="187"/>
      <c r="N1000" s="187"/>
      <c r="O1000" s="187"/>
      <c r="P1000" s="187"/>
      <c r="Q1000" s="187"/>
      <c r="R1000" s="190"/>
      <c r="T1000" s="191"/>
      <c r="U1000" s="187"/>
      <c r="V1000" s="187"/>
      <c r="W1000" s="187"/>
      <c r="X1000" s="187"/>
      <c r="Y1000" s="187"/>
      <c r="Z1000" s="187"/>
      <c r="AA1000" s="192"/>
      <c r="AT1000" s="193" t="s">
        <v>199</v>
      </c>
      <c r="AU1000" s="193" t="s">
        <v>140</v>
      </c>
      <c r="AV1000" s="11" t="s">
        <v>181</v>
      </c>
      <c r="AW1000" s="11" t="s">
        <v>37</v>
      </c>
      <c r="AX1000" s="11" t="s">
        <v>88</v>
      </c>
      <c r="AY1000" s="193" t="s">
        <v>176</v>
      </c>
    </row>
    <row r="1001" spans="2:65" s="1" customFormat="1" ht="31.5" customHeight="1">
      <c r="B1001" s="38"/>
      <c r="C1001" s="171" t="s">
        <v>1393</v>
      </c>
      <c r="D1001" s="171" t="s">
        <v>177</v>
      </c>
      <c r="E1001" s="172" t="s">
        <v>1394</v>
      </c>
      <c r="F1001" s="265" t="s">
        <v>1395</v>
      </c>
      <c r="G1001" s="265"/>
      <c r="H1001" s="265"/>
      <c r="I1001" s="265"/>
      <c r="J1001" s="173" t="s">
        <v>269</v>
      </c>
      <c r="K1001" s="174">
        <v>208.72</v>
      </c>
      <c r="L1001" s="266">
        <v>0</v>
      </c>
      <c r="M1001" s="267"/>
      <c r="N1001" s="268">
        <f>ROUND(L1001*K1001,2)</f>
        <v>0</v>
      </c>
      <c r="O1001" s="268"/>
      <c r="P1001" s="268"/>
      <c r="Q1001" s="268"/>
      <c r="R1001" s="40"/>
      <c r="T1001" s="175" t="s">
        <v>22</v>
      </c>
      <c r="U1001" s="47" t="s">
        <v>45</v>
      </c>
      <c r="V1001" s="39"/>
      <c r="W1001" s="176">
        <f>V1001*K1001</f>
        <v>0</v>
      </c>
      <c r="X1001" s="176">
        <v>0</v>
      </c>
      <c r="Y1001" s="176">
        <f>X1001*K1001</f>
        <v>0</v>
      </c>
      <c r="Z1001" s="176">
        <v>0.014</v>
      </c>
      <c r="AA1001" s="177">
        <f>Z1001*K1001</f>
        <v>2.9220800000000002</v>
      </c>
      <c r="AR1001" s="21" t="s">
        <v>318</v>
      </c>
      <c r="AT1001" s="21" t="s">
        <v>177</v>
      </c>
      <c r="AU1001" s="21" t="s">
        <v>140</v>
      </c>
      <c r="AY1001" s="21" t="s">
        <v>176</v>
      </c>
      <c r="BE1001" s="113">
        <f>IF(U1001="základní",N1001,0)</f>
        <v>0</v>
      </c>
      <c r="BF1001" s="113">
        <f>IF(U1001="snížená",N1001,0)</f>
        <v>0</v>
      </c>
      <c r="BG1001" s="113">
        <f>IF(U1001="zákl. přenesená",N1001,0)</f>
        <v>0</v>
      </c>
      <c r="BH1001" s="113">
        <f>IF(U1001="sníž. přenesená",N1001,0)</f>
        <v>0</v>
      </c>
      <c r="BI1001" s="113">
        <f>IF(U1001="nulová",N1001,0)</f>
        <v>0</v>
      </c>
      <c r="BJ1001" s="21" t="s">
        <v>88</v>
      </c>
      <c r="BK1001" s="113">
        <f>ROUND(L1001*K1001,2)</f>
        <v>0</v>
      </c>
      <c r="BL1001" s="21" t="s">
        <v>318</v>
      </c>
      <c r="BM1001" s="21" t="s">
        <v>1396</v>
      </c>
    </row>
    <row r="1002" spans="2:51" s="12" customFormat="1" ht="22.5" customHeight="1">
      <c r="B1002" s="194"/>
      <c r="C1002" s="195"/>
      <c r="D1002" s="195"/>
      <c r="E1002" s="196" t="s">
        <v>22</v>
      </c>
      <c r="F1002" s="311" t="s">
        <v>326</v>
      </c>
      <c r="G1002" s="312"/>
      <c r="H1002" s="312"/>
      <c r="I1002" s="312"/>
      <c r="J1002" s="195"/>
      <c r="K1002" s="197" t="s">
        <v>22</v>
      </c>
      <c r="L1002" s="195"/>
      <c r="M1002" s="195"/>
      <c r="N1002" s="195"/>
      <c r="O1002" s="195"/>
      <c r="P1002" s="195"/>
      <c r="Q1002" s="195"/>
      <c r="R1002" s="198"/>
      <c r="T1002" s="199"/>
      <c r="U1002" s="195"/>
      <c r="V1002" s="195"/>
      <c r="W1002" s="195"/>
      <c r="X1002" s="195"/>
      <c r="Y1002" s="195"/>
      <c r="Z1002" s="195"/>
      <c r="AA1002" s="200"/>
      <c r="AT1002" s="201" t="s">
        <v>199</v>
      </c>
      <c r="AU1002" s="201" t="s">
        <v>140</v>
      </c>
      <c r="AV1002" s="12" t="s">
        <v>88</v>
      </c>
      <c r="AW1002" s="12" t="s">
        <v>37</v>
      </c>
      <c r="AX1002" s="12" t="s">
        <v>80</v>
      </c>
      <c r="AY1002" s="201" t="s">
        <v>176</v>
      </c>
    </row>
    <row r="1003" spans="2:51" s="10" customFormat="1" ht="22.5" customHeight="1">
      <c r="B1003" s="178"/>
      <c r="C1003" s="179"/>
      <c r="D1003" s="179"/>
      <c r="E1003" s="180" t="s">
        <v>22</v>
      </c>
      <c r="F1003" s="303" t="s">
        <v>1050</v>
      </c>
      <c r="G1003" s="304"/>
      <c r="H1003" s="304"/>
      <c r="I1003" s="304"/>
      <c r="J1003" s="179"/>
      <c r="K1003" s="181">
        <v>208.72</v>
      </c>
      <c r="L1003" s="179"/>
      <c r="M1003" s="179"/>
      <c r="N1003" s="179"/>
      <c r="O1003" s="179"/>
      <c r="P1003" s="179"/>
      <c r="Q1003" s="179"/>
      <c r="R1003" s="182"/>
      <c r="T1003" s="183"/>
      <c r="U1003" s="179"/>
      <c r="V1003" s="179"/>
      <c r="W1003" s="179"/>
      <c r="X1003" s="179"/>
      <c r="Y1003" s="179"/>
      <c r="Z1003" s="179"/>
      <c r="AA1003" s="184"/>
      <c r="AT1003" s="185" t="s">
        <v>199</v>
      </c>
      <c r="AU1003" s="185" t="s">
        <v>140</v>
      </c>
      <c r="AV1003" s="10" t="s">
        <v>140</v>
      </c>
      <c r="AW1003" s="10" t="s">
        <v>37</v>
      </c>
      <c r="AX1003" s="10" t="s">
        <v>80</v>
      </c>
      <c r="AY1003" s="185" t="s">
        <v>176</v>
      </c>
    </row>
    <row r="1004" spans="2:51" s="11" customFormat="1" ht="22.5" customHeight="1">
      <c r="B1004" s="186"/>
      <c r="C1004" s="187"/>
      <c r="D1004" s="187"/>
      <c r="E1004" s="188" t="s">
        <v>22</v>
      </c>
      <c r="F1004" s="271" t="s">
        <v>200</v>
      </c>
      <c r="G1004" s="272"/>
      <c r="H1004" s="272"/>
      <c r="I1004" s="272"/>
      <c r="J1004" s="187"/>
      <c r="K1004" s="189">
        <v>208.72</v>
      </c>
      <c r="L1004" s="187"/>
      <c r="M1004" s="187"/>
      <c r="N1004" s="187"/>
      <c r="O1004" s="187"/>
      <c r="P1004" s="187"/>
      <c r="Q1004" s="187"/>
      <c r="R1004" s="190"/>
      <c r="T1004" s="191"/>
      <c r="U1004" s="187"/>
      <c r="V1004" s="187"/>
      <c r="W1004" s="187"/>
      <c r="X1004" s="187"/>
      <c r="Y1004" s="187"/>
      <c r="Z1004" s="187"/>
      <c r="AA1004" s="192"/>
      <c r="AT1004" s="193" t="s">
        <v>199</v>
      </c>
      <c r="AU1004" s="193" t="s">
        <v>140</v>
      </c>
      <c r="AV1004" s="11" t="s">
        <v>181</v>
      </c>
      <c r="AW1004" s="11" t="s">
        <v>37</v>
      </c>
      <c r="AX1004" s="11" t="s">
        <v>88</v>
      </c>
      <c r="AY1004" s="193" t="s">
        <v>176</v>
      </c>
    </row>
    <row r="1005" spans="2:65" s="1" customFormat="1" ht="31.5" customHeight="1">
      <c r="B1005" s="38"/>
      <c r="C1005" s="171" t="s">
        <v>1397</v>
      </c>
      <c r="D1005" s="171" t="s">
        <v>177</v>
      </c>
      <c r="E1005" s="172" t="s">
        <v>1398</v>
      </c>
      <c r="F1005" s="265" t="s">
        <v>1399</v>
      </c>
      <c r="G1005" s="265"/>
      <c r="H1005" s="265"/>
      <c r="I1005" s="265"/>
      <c r="J1005" s="173" t="s">
        <v>1230</v>
      </c>
      <c r="K1005" s="214">
        <v>0</v>
      </c>
      <c r="L1005" s="266">
        <v>0</v>
      </c>
      <c r="M1005" s="267"/>
      <c r="N1005" s="268">
        <f>ROUND(L1005*K1005,2)</f>
        <v>0</v>
      </c>
      <c r="O1005" s="268"/>
      <c r="P1005" s="268"/>
      <c r="Q1005" s="268"/>
      <c r="R1005" s="40"/>
      <c r="T1005" s="175" t="s">
        <v>22</v>
      </c>
      <c r="U1005" s="47" t="s">
        <v>45</v>
      </c>
      <c r="V1005" s="39"/>
      <c r="W1005" s="176">
        <f>V1005*K1005</f>
        <v>0</v>
      </c>
      <c r="X1005" s="176">
        <v>0</v>
      </c>
      <c r="Y1005" s="176">
        <f>X1005*K1005</f>
        <v>0</v>
      </c>
      <c r="Z1005" s="176">
        <v>0</v>
      </c>
      <c r="AA1005" s="177">
        <f>Z1005*K1005</f>
        <v>0</v>
      </c>
      <c r="AR1005" s="21" t="s">
        <v>318</v>
      </c>
      <c r="AT1005" s="21" t="s">
        <v>177</v>
      </c>
      <c r="AU1005" s="21" t="s">
        <v>140</v>
      </c>
      <c r="AY1005" s="21" t="s">
        <v>176</v>
      </c>
      <c r="BE1005" s="113">
        <f>IF(U1005="základní",N1005,0)</f>
        <v>0</v>
      </c>
      <c r="BF1005" s="113">
        <f>IF(U1005="snížená",N1005,0)</f>
        <v>0</v>
      </c>
      <c r="BG1005" s="113">
        <f>IF(U1005="zákl. přenesená",N1005,0)</f>
        <v>0</v>
      </c>
      <c r="BH1005" s="113">
        <f>IF(U1005="sníž. přenesená",N1005,0)</f>
        <v>0</v>
      </c>
      <c r="BI1005" s="113">
        <f>IF(U1005="nulová",N1005,0)</f>
        <v>0</v>
      </c>
      <c r="BJ1005" s="21" t="s">
        <v>88</v>
      </c>
      <c r="BK1005" s="113">
        <f>ROUND(L1005*K1005,2)</f>
        <v>0</v>
      </c>
      <c r="BL1005" s="21" t="s">
        <v>318</v>
      </c>
      <c r="BM1005" s="21" t="s">
        <v>1400</v>
      </c>
    </row>
    <row r="1006" spans="2:63" s="9" customFormat="1" ht="29.85" customHeight="1">
      <c r="B1006" s="160"/>
      <c r="C1006" s="161"/>
      <c r="D1006" s="170" t="s">
        <v>253</v>
      </c>
      <c r="E1006" s="170"/>
      <c r="F1006" s="170"/>
      <c r="G1006" s="170"/>
      <c r="H1006" s="170"/>
      <c r="I1006" s="170"/>
      <c r="J1006" s="170"/>
      <c r="K1006" s="170"/>
      <c r="L1006" s="170"/>
      <c r="M1006" s="170"/>
      <c r="N1006" s="277">
        <f>BK1006</f>
        <v>0</v>
      </c>
      <c r="O1006" s="278"/>
      <c r="P1006" s="278"/>
      <c r="Q1006" s="278"/>
      <c r="R1006" s="163"/>
      <c r="T1006" s="164"/>
      <c r="U1006" s="161"/>
      <c r="V1006" s="161"/>
      <c r="W1006" s="165">
        <f>SUM(W1007:W1066)</f>
        <v>0</v>
      </c>
      <c r="X1006" s="161"/>
      <c r="Y1006" s="165">
        <f>SUM(Y1007:Y1066)</f>
        <v>40.19587961</v>
      </c>
      <c r="Z1006" s="161"/>
      <c r="AA1006" s="166">
        <f>SUM(AA1007:AA1066)</f>
        <v>1.40064175</v>
      </c>
      <c r="AR1006" s="167" t="s">
        <v>140</v>
      </c>
      <c r="AT1006" s="168" t="s">
        <v>79</v>
      </c>
      <c r="AU1006" s="168" t="s">
        <v>88</v>
      </c>
      <c r="AY1006" s="167" t="s">
        <v>176</v>
      </c>
      <c r="BK1006" s="169">
        <f>SUM(BK1007:BK1066)</f>
        <v>0</v>
      </c>
    </row>
    <row r="1007" spans="2:65" s="1" customFormat="1" ht="44.25" customHeight="1">
      <c r="B1007" s="38"/>
      <c r="C1007" s="171" t="s">
        <v>1401</v>
      </c>
      <c r="D1007" s="171" t="s">
        <v>177</v>
      </c>
      <c r="E1007" s="172" t="s">
        <v>1402</v>
      </c>
      <c r="F1007" s="265" t="s">
        <v>1403</v>
      </c>
      <c r="G1007" s="265"/>
      <c r="H1007" s="265"/>
      <c r="I1007" s="265"/>
      <c r="J1007" s="173" t="s">
        <v>461</v>
      </c>
      <c r="K1007" s="174">
        <v>8</v>
      </c>
      <c r="L1007" s="266">
        <v>0</v>
      </c>
      <c r="M1007" s="267"/>
      <c r="N1007" s="268">
        <f>ROUND(L1007*K1007,2)</f>
        <v>0</v>
      </c>
      <c r="O1007" s="268"/>
      <c r="P1007" s="268"/>
      <c r="Q1007" s="268"/>
      <c r="R1007" s="40"/>
      <c r="T1007" s="175" t="s">
        <v>22</v>
      </c>
      <c r="U1007" s="47" t="s">
        <v>45</v>
      </c>
      <c r="V1007" s="39"/>
      <c r="W1007" s="176">
        <f>V1007*K1007</f>
        <v>0</v>
      </c>
      <c r="X1007" s="176">
        <v>0</v>
      </c>
      <c r="Y1007" s="176">
        <f>X1007*K1007</f>
        <v>0</v>
      </c>
      <c r="Z1007" s="176">
        <v>0</v>
      </c>
      <c r="AA1007" s="177">
        <f>Z1007*K1007</f>
        <v>0</v>
      </c>
      <c r="AR1007" s="21" t="s">
        <v>318</v>
      </c>
      <c r="AT1007" s="21" t="s">
        <v>177</v>
      </c>
      <c r="AU1007" s="21" t="s">
        <v>140</v>
      </c>
      <c r="AY1007" s="21" t="s">
        <v>176</v>
      </c>
      <c r="BE1007" s="113">
        <f>IF(U1007="základní",N1007,0)</f>
        <v>0</v>
      </c>
      <c r="BF1007" s="113">
        <f>IF(U1007="snížená",N1007,0)</f>
        <v>0</v>
      </c>
      <c r="BG1007" s="113">
        <f>IF(U1007="zákl. přenesená",N1007,0)</f>
        <v>0</v>
      </c>
      <c r="BH1007" s="113">
        <f>IF(U1007="sníž. přenesená",N1007,0)</f>
        <v>0</v>
      </c>
      <c r="BI1007" s="113">
        <f>IF(U1007="nulová",N1007,0)</f>
        <v>0</v>
      </c>
      <c r="BJ1007" s="21" t="s">
        <v>88</v>
      </c>
      <c r="BK1007" s="113">
        <f>ROUND(L1007*K1007,2)</f>
        <v>0</v>
      </c>
      <c r="BL1007" s="21" t="s">
        <v>318</v>
      </c>
      <c r="BM1007" s="21" t="s">
        <v>1404</v>
      </c>
    </row>
    <row r="1008" spans="2:65" s="1" customFormat="1" ht="31.5" customHeight="1">
      <c r="B1008" s="38"/>
      <c r="C1008" s="171" t="s">
        <v>1405</v>
      </c>
      <c r="D1008" s="171" t="s">
        <v>177</v>
      </c>
      <c r="E1008" s="172" t="s">
        <v>1406</v>
      </c>
      <c r="F1008" s="265" t="s">
        <v>1407</v>
      </c>
      <c r="G1008" s="265"/>
      <c r="H1008" s="265"/>
      <c r="I1008" s="265"/>
      <c r="J1008" s="173" t="s">
        <v>269</v>
      </c>
      <c r="K1008" s="174">
        <v>40.921</v>
      </c>
      <c r="L1008" s="266">
        <v>0</v>
      </c>
      <c r="M1008" s="267"/>
      <c r="N1008" s="268">
        <f>ROUND(L1008*K1008,2)</f>
        <v>0</v>
      </c>
      <c r="O1008" s="268"/>
      <c r="P1008" s="268"/>
      <c r="Q1008" s="268"/>
      <c r="R1008" s="40"/>
      <c r="T1008" s="175" t="s">
        <v>22</v>
      </c>
      <c r="U1008" s="47" t="s">
        <v>45</v>
      </c>
      <c r="V1008" s="39"/>
      <c r="W1008" s="176">
        <f>V1008*K1008</f>
        <v>0</v>
      </c>
      <c r="X1008" s="176">
        <v>0.0262</v>
      </c>
      <c r="Y1008" s="176">
        <f>X1008*K1008</f>
        <v>1.0721302</v>
      </c>
      <c r="Z1008" s="176">
        <v>0</v>
      </c>
      <c r="AA1008" s="177">
        <f>Z1008*K1008</f>
        <v>0</v>
      </c>
      <c r="AR1008" s="21" t="s">
        <v>318</v>
      </c>
      <c r="AT1008" s="21" t="s">
        <v>177</v>
      </c>
      <c r="AU1008" s="21" t="s">
        <v>140</v>
      </c>
      <c r="AY1008" s="21" t="s">
        <v>176</v>
      </c>
      <c r="BE1008" s="113">
        <f>IF(U1008="základní",N1008,0)</f>
        <v>0</v>
      </c>
      <c r="BF1008" s="113">
        <f>IF(U1008="snížená",N1008,0)</f>
        <v>0</v>
      </c>
      <c r="BG1008" s="113">
        <f>IF(U1008="zákl. přenesená",N1008,0)</f>
        <v>0</v>
      </c>
      <c r="BH1008" s="113">
        <f>IF(U1008="sníž. přenesená",N1008,0)</f>
        <v>0</v>
      </c>
      <c r="BI1008" s="113">
        <f>IF(U1008="nulová",N1008,0)</f>
        <v>0</v>
      </c>
      <c r="BJ1008" s="21" t="s">
        <v>88</v>
      </c>
      <c r="BK1008" s="113">
        <f>ROUND(L1008*K1008,2)</f>
        <v>0</v>
      </c>
      <c r="BL1008" s="21" t="s">
        <v>318</v>
      </c>
      <c r="BM1008" s="21" t="s">
        <v>1408</v>
      </c>
    </row>
    <row r="1009" spans="2:51" s="10" customFormat="1" ht="22.5" customHeight="1">
      <c r="B1009" s="178"/>
      <c r="C1009" s="179"/>
      <c r="D1009" s="179"/>
      <c r="E1009" s="180" t="s">
        <v>22</v>
      </c>
      <c r="F1009" s="269" t="s">
        <v>1409</v>
      </c>
      <c r="G1009" s="270"/>
      <c r="H1009" s="270"/>
      <c r="I1009" s="270"/>
      <c r="J1009" s="179"/>
      <c r="K1009" s="181">
        <v>13.448</v>
      </c>
      <c r="L1009" s="179"/>
      <c r="M1009" s="179"/>
      <c r="N1009" s="179"/>
      <c r="O1009" s="179"/>
      <c r="P1009" s="179"/>
      <c r="Q1009" s="179"/>
      <c r="R1009" s="182"/>
      <c r="T1009" s="183"/>
      <c r="U1009" s="179"/>
      <c r="V1009" s="179"/>
      <c r="W1009" s="179"/>
      <c r="X1009" s="179"/>
      <c r="Y1009" s="179"/>
      <c r="Z1009" s="179"/>
      <c r="AA1009" s="184"/>
      <c r="AT1009" s="185" t="s">
        <v>199</v>
      </c>
      <c r="AU1009" s="185" t="s">
        <v>140</v>
      </c>
      <c r="AV1009" s="10" t="s">
        <v>140</v>
      </c>
      <c r="AW1009" s="10" t="s">
        <v>37</v>
      </c>
      <c r="AX1009" s="10" t="s">
        <v>80</v>
      </c>
      <c r="AY1009" s="185" t="s">
        <v>176</v>
      </c>
    </row>
    <row r="1010" spans="2:51" s="10" customFormat="1" ht="22.5" customHeight="1">
      <c r="B1010" s="178"/>
      <c r="C1010" s="179"/>
      <c r="D1010" s="179"/>
      <c r="E1010" s="180" t="s">
        <v>22</v>
      </c>
      <c r="F1010" s="303" t="s">
        <v>1410</v>
      </c>
      <c r="G1010" s="304"/>
      <c r="H1010" s="304"/>
      <c r="I1010" s="304"/>
      <c r="J1010" s="179"/>
      <c r="K1010" s="181">
        <v>14.756</v>
      </c>
      <c r="L1010" s="179"/>
      <c r="M1010" s="179"/>
      <c r="N1010" s="179"/>
      <c r="O1010" s="179"/>
      <c r="P1010" s="179"/>
      <c r="Q1010" s="179"/>
      <c r="R1010" s="182"/>
      <c r="T1010" s="183"/>
      <c r="U1010" s="179"/>
      <c r="V1010" s="179"/>
      <c r="W1010" s="179"/>
      <c r="X1010" s="179"/>
      <c r="Y1010" s="179"/>
      <c r="Z1010" s="179"/>
      <c r="AA1010" s="184"/>
      <c r="AT1010" s="185" t="s">
        <v>199</v>
      </c>
      <c r="AU1010" s="185" t="s">
        <v>140</v>
      </c>
      <c r="AV1010" s="10" t="s">
        <v>140</v>
      </c>
      <c r="AW1010" s="10" t="s">
        <v>37</v>
      </c>
      <c r="AX1010" s="10" t="s">
        <v>80</v>
      </c>
      <c r="AY1010" s="185" t="s">
        <v>176</v>
      </c>
    </row>
    <row r="1011" spans="2:51" s="10" customFormat="1" ht="22.5" customHeight="1">
      <c r="B1011" s="178"/>
      <c r="C1011" s="179"/>
      <c r="D1011" s="179"/>
      <c r="E1011" s="180" t="s">
        <v>22</v>
      </c>
      <c r="F1011" s="303" t="s">
        <v>1411</v>
      </c>
      <c r="G1011" s="304"/>
      <c r="H1011" s="304"/>
      <c r="I1011" s="304"/>
      <c r="J1011" s="179"/>
      <c r="K1011" s="181">
        <v>12.717</v>
      </c>
      <c r="L1011" s="179"/>
      <c r="M1011" s="179"/>
      <c r="N1011" s="179"/>
      <c r="O1011" s="179"/>
      <c r="P1011" s="179"/>
      <c r="Q1011" s="179"/>
      <c r="R1011" s="182"/>
      <c r="T1011" s="183"/>
      <c r="U1011" s="179"/>
      <c r="V1011" s="179"/>
      <c r="W1011" s="179"/>
      <c r="X1011" s="179"/>
      <c r="Y1011" s="179"/>
      <c r="Z1011" s="179"/>
      <c r="AA1011" s="184"/>
      <c r="AT1011" s="185" t="s">
        <v>199</v>
      </c>
      <c r="AU1011" s="185" t="s">
        <v>140</v>
      </c>
      <c r="AV1011" s="10" t="s">
        <v>140</v>
      </c>
      <c r="AW1011" s="10" t="s">
        <v>37</v>
      </c>
      <c r="AX1011" s="10" t="s">
        <v>80</v>
      </c>
      <c r="AY1011" s="185" t="s">
        <v>176</v>
      </c>
    </row>
    <row r="1012" spans="2:51" s="11" customFormat="1" ht="22.5" customHeight="1">
      <c r="B1012" s="186"/>
      <c r="C1012" s="187"/>
      <c r="D1012" s="187"/>
      <c r="E1012" s="188" t="s">
        <v>22</v>
      </c>
      <c r="F1012" s="271" t="s">
        <v>200</v>
      </c>
      <c r="G1012" s="272"/>
      <c r="H1012" s="272"/>
      <c r="I1012" s="272"/>
      <c r="J1012" s="187"/>
      <c r="K1012" s="189">
        <v>40.921</v>
      </c>
      <c r="L1012" s="187"/>
      <c r="M1012" s="187"/>
      <c r="N1012" s="187"/>
      <c r="O1012" s="187"/>
      <c r="P1012" s="187"/>
      <c r="Q1012" s="187"/>
      <c r="R1012" s="190"/>
      <c r="T1012" s="191"/>
      <c r="U1012" s="187"/>
      <c r="V1012" s="187"/>
      <c r="W1012" s="187"/>
      <c r="X1012" s="187"/>
      <c r="Y1012" s="187"/>
      <c r="Z1012" s="187"/>
      <c r="AA1012" s="192"/>
      <c r="AT1012" s="193" t="s">
        <v>199</v>
      </c>
      <c r="AU1012" s="193" t="s">
        <v>140</v>
      </c>
      <c r="AV1012" s="11" t="s">
        <v>181</v>
      </c>
      <c r="AW1012" s="11" t="s">
        <v>37</v>
      </c>
      <c r="AX1012" s="11" t="s">
        <v>88</v>
      </c>
      <c r="AY1012" s="193" t="s">
        <v>176</v>
      </c>
    </row>
    <row r="1013" spans="2:65" s="1" customFormat="1" ht="22.5" customHeight="1">
      <c r="B1013" s="38"/>
      <c r="C1013" s="171" t="s">
        <v>1412</v>
      </c>
      <c r="D1013" s="171" t="s">
        <v>177</v>
      </c>
      <c r="E1013" s="172" t="s">
        <v>1413</v>
      </c>
      <c r="F1013" s="265" t="s">
        <v>1414</v>
      </c>
      <c r="G1013" s="265"/>
      <c r="H1013" s="265"/>
      <c r="I1013" s="265"/>
      <c r="J1013" s="173" t="s">
        <v>269</v>
      </c>
      <c r="K1013" s="174">
        <v>311.262</v>
      </c>
      <c r="L1013" s="266">
        <v>0</v>
      </c>
      <c r="M1013" s="267"/>
      <c r="N1013" s="268">
        <f>ROUND(L1013*K1013,2)</f>
        <v>0</v>
      </c>
      <c r="O1013" s="268"/>
      <c r="P1013" s="268"/>
      <c r="Q1013" s="268"/>
      <c r="R1013" s="40"/>
      <c r="T1013" s="175" t="s">
        <v>22</v>
      </c>
      <c r="U1013" s="47" t="s">
        <v>45</v>
      </c>
      <c r="V1013" s="39"/>
      <c r="W1013" s="176">
        <f>V1013*K1013</f>
        <v>0</v>
      </c>
      <c r="X1013" s="176">
        <v>0.02647</v>
      </c>
      <c r="Y1013" s="176">
        <f>X1013*K1013</f>
        <v>8.23910514</v>
      </c>
      <c r="Z1013" s="176">
        <v>0</v>
      </c>
      <c r="AA1013" s="177">
        <f>Z1013*K1013</f>
        <v>0</v>
      </c>
      <c r="AR1013" s="21" t="s">
        <v>318</v>
      </c>
      <c r="AT1013" s="21" t="s">
        <v>177</v>
      </c>
      <c r="AU1013" s="21" t="s">
        <v>140</v>
      </c>
      <c r="AY1013" s="21" t="s">
        <v>176</v>
      </c>
      <c r="BE1013" s="113">
        <f>IF(U1013="základní",N1013,0)</f>
        <v>0</v>
      </c>
      <c r="BF1013" s="113">
        <f>IF(U1013="snížená",N1013,0)</f>
        <v>0</v>
      </c>
      <c r="BG1013" s="113">
        <f>IF(U1013="zákl. přenesená",N1013,0)</f>
        <v>0</v>
      </c>
      <c r="BH1013" s="113">
        <f>IF(U1013="sníž. přenesená",N1013,0)</f>
        <v>0</v>
      </c>
      <c r="BI1013" s="113">
        <f>IF(U1013="nulová",N1013,0)</f>
        <v>0</v>
      </c>
      <c r="BJ1013" s="21" t="s">
        <v>88</v>
      </c>
      <c r="BK1013" s="113">
        <f>ROUND(L1013*K1013,2)</f>
        <v>0</v>
      </c>
      <c r="BL1013" s="21" t="s">
        <v>318</v>
      </c>
      <c r="BM1013" s="21" t="s">
        <v>1415</v>
      </c>
    </row>
    <row r="1014" spans="2:51" s="12" customFormat="1" ht="22.5" customHeight="1">
      <c r="B1014" s="194"/>
      <c r="C1014" s="195"/>
      <c r="D1014" s="195"/>
      <c r="E1014" s="196" t="s">
        <v>22</v>
      </c>
      <c r="F1014" s="311" t="s">
        <v>322</v>
      </c>
      <c r="G1014" s="312"/>
      <c r="H1014" s="312"/>
      <c r="I1014" s="312"/>
      <c r="J1014" s="195"/>
      <c r="K1014" s="197" t="s">
        <v>22</v>
      </c>
      <c r="L1014" s="195"/>
      <c r="M1014" s="195"/>
      <c r="N1014" s="195"/>
      <c r="O1014" s="195"/>
      <c r="P1014" s="195"/>
      <c r="Q1014" s="195"/>
      <c r="R1014" s="198"/>
      <c r="T1014" s="199"/>
      <c r="U1014" s="195"/>
      <c r="V1014" s="195"/>
      <c r="W1014" s="195"/>
      <c r="X1014" s="195"/>
      <c r="Y1014" s="195"/>
      <c r="Z1014" s="195"/>
      <c r="AA1014" s="200"/>
      <c r="AT1014" s="201" t="s">
        <v>199</v>
      </c>
      <c r="AU1014" s="201" t="s">
        <v>140</v>
      </c>
      <c r="AV1014" s="12" t="s">
        <v>88</v>
      </c>
      <c r="AW1014" s="12" t="s">
        <v>37</v>
      </c>
      <c r="AX1014" s="12" t="s">
        <v>80</v>
      </c>
      <c r="AY1014" s="201" t="s">
        <v>176</v>
      </c>
    </row>
    <row r="1015" spans="2:51" s="10" customFormat="1" ht="31.5" customHeight="1">
      <c r="B1015" s="178"/>
      <c r="C1015" s="179"/>
      <c r="D1015" s="179"/>
      <c r="E1015" s="180" t="s">
        <v>22</v>
      </c>
      <c r="F1015" s="303" t="s">
        <v>1416</v>
      </c>
      <c r="G1015" s="304"/>
      <c r="H1015" s="304"/>
      <c r="I1015" s="304"/>
      <c r="J1015" s="179"/>
      <c r="K1015" s="181">
        <v>18.67</v>
      </c>
      <c r="L1015" s="179"/>
      <c r="M1015" s="179"/>
      <c r="N1015" s="179"/>
      <c r="O1015" s="179"/>
      <c r="P1015" s="179"/>
      <c r="Q1015" s="179"/>
      <c r="R1015" s="182"/>
      <c r="T1015" s="183"/>
      <c r="U1015" s="179"/>
      <c r="V1015" s="179"/>
      <c r="W1015" s="179"/>
      <c r="X1015" s="179"/>
      <c r="Y1015" s="179"/>
      <c r="Z1015" s="179"/>
      <c r="AA1015" s="184"/>
      <c r="AT1015" s="185" t="s">
        <v>199</v>
      </c>
      <c r="AU1015" s="185" t="s">
        <v>140</v>
      </c>
      <c r="AV1015" s="10" t="s">
        <v>140</v>
      </c>
      <c r="AW1015" s="10" t="s">
        <v>37</v>
      </c>
      <c r="AX1015" s="10" t="s">
        <v>80</v>
      </c>
      <c r="AY1015" s="185" t="s">
        <v>176</v>
      </c>
    </row>
    <row r="1016" spans="2:51" s="10" customFormat="1" ht="22.5" customHeight="1">
      <c r="B1016" s="178"/>
      <c r="C1016" s="179"/>
      <c r="D1016" s="179"/>
      <c r="E1016" s="180" t="s">
        <v>22</v>
      </c>
      <c r="F1016" s="303" t="s">
        <v>1417</v>
      </c>
      <c r="G1016" s="304"/>
      <c r="H1016" s="304"/>
      <c r="I1016" s="304"/>
      <c r="J1016" s="179"/>
      <c r="K1016" s="181">
        <v>10.718</v>
      </c>
      <c r="L1016" s="179"/>
      <c r="M1016" s="179"/>
      <c r="N1016" s="179"/>
      <c r="O1016" s="179"/>
      <c r="P1016" s="179"/>
      <c r="Q1016" s="179"/>
      <c r="R1016" s="182"/>
      <c r="T1016" s="183"/>
      <c r="U1016" s="179"/>
      <c r="V1016" s="179"/>
      <c r="W1016" s="179"/>
      <c r="X1016" s="179"/>
      <c r="Y1016" s="179"/>
      <c r="Z1016" s="179"/>
      <c r="AA1016" s="184"/>
      <c r="AT1016" s="185" t="s">
        <v>199</v>
      </c>
      <c r="AU1016" s="185" t="s">
        <v>140</v>
      </c>
      <c r="AV1016" s="10" t="s">
        <v>140</v>
      </c>
      <c r="AW1016" s="10" t="s">
        <v>37</v>
      </c>
      <c r="AX1016" s="10" t="s">
        <v>80</v>
      </c>
      <c r="AY1016" s="185" t="s">
        <v>176</v>
      </c>
    </row>
    <row r="1017" spans="2:51" s="12" customFormat="1" ht="22.5" customHeight="1">
      <c r="B1017" s="194"/>
      <c r="C1017" s="195"/>
      <c r="D1017" s="195"/>
      <c r="E1017" s="196" t="s">
        <v>22</v>
      </c>
      <c r="F1017" s="305" t="s">
        <v>326</v>
      </c>
      <c r="G1017" s="306"/>
      <c r="H1017" s="306"/>
      <c r="I1017" s="306"/>
      <c r="J1017" s="195"/>
      <c r="K1017" s="197" t="s">
        <v>22</v>
      </c>
      <c r="L1017" s="195"/>
      <c r="M1017" s="195"/>
      <c r="N1017" s="195"/>
      <c r="O1017" s="195"/>
      <c r="P1017" s="195"/>
      <c r="Q1017" s="195"/>
      <c r="R1017" s="198"/>
      <c r="T1017" s="199"/>
      <c r="U1017" s="195"/>
      <c r="V1017" s="195"/>
      <c r="W1017" s="195"/>
      <c r="X1017" s="195"/>
      <c r="Y1017" s="195"/>
      <c r="Z1017" s="195"/>
      <c r="AA1017" s="200"/>
      <c r="AT1017" s="201" t="s">
        <v>199</v>
      </c>
      <c r="AU1017" s="201" t="s">
        <v>140</v>
      </c>
      <c r="AV1017" s="12" t="s">
        <v>88</v>
      </c>
      <c r="AW1017" s="12" t="s">
        <v>37</v>
      </c>
      <c r="AX1017" s="12" t="s">
        <v>80</v>
      </c>
      <c r="AY1017" s="201" t="s">
        <v>176</v>
      </c>
    </row>
    <row r="1018" spans="2:51" s="10" customFormat="1" ht="22.5" customHeight="1">
      <c r="B1018" s="178"/>
      <c r="C1018" s="179"/>
      <c r="D1018" s="179"/>
      <c r="E1018" s="180" t="s">
        <v>22</v>
      </c>
      <c r="F1018" s="303" t="s">
        <v>1418</v>
      </c>
      <c r="G1018" s="304"/>
      <c r="H1018" s="304"/>
      <c r="I1018" s="304"/>
      <c r="J1018" s="179"/>
      <c r="K1018" s="181">
        <v>2.274</v>
      </c>
      <c r="L1018" s="179"/>
      <c r="M1018" s="179"/>
      <c r="N1018" s="179"/>
      <c r="O1018" s="179"/>
      <c r="P1018" s="179"/>
      <c r="Q1018" s="179"/>
      <c r="R1018" s="182"/>
      <c r="T1018" s="183"/>
      <c r="U1018" s="179"/>
      <c r="V1018" s="179"/>
      <c r="W1018" s="179"/>
      <c r="X1018" s="179"/>
      <c r="Y1018" s="179"/>
      <c r="Z1018" s="179"/>
      <c r="AA1018" s="184"/>
      <c r="AT1018" s="185" t="s">
        <v>199</v>
      </c>
      <c r="AU1018" s="185" t="s">
        <v>140</v>
      </c>
      <c r="AV1018" s="10" t="s">
        <v>140</v>
      </c>
      <c r="AW1018" s="10" t="s">
        <v>37</v>
      </c>
      <c r="AX1018" s="10" t="s">
        <v>80</v>
      </c>
      <c r="AY1018" s="185" t="s">
        <v>176</v>
      </c>
    </row>
    <row r="1019" spans="2:51" s="10" customFormat="1" ht="31.5" customHeight="1">
      <c r="B1019" s="178"/>
      <c r="C1019" s="179"/>
      <c r="D1019" s="179"/>
      <c r="E1019" s="180" t="s">
        <v>22</v>
      </c>
      <c r="F1019" s="303" t="s">
        <v>1419</v>
      </c>
      <c r="G1019" s="304"/>
      <c r="H1019" s="304"/>
      <c r="I1019" s="304"/>
      <c r="J1019" s="179"/>
      <c r="K1019" s="181">
        <v>100.377</v>
      </c>
      <c r="L1019" s="179"/>
      <c r="M1019" s="179"/>
      <c r="N1019" s="179"/>
      <c r="O1019" s="179"/>
      <c r="P1019" s="179"/>
      <c r="Q1019" s="179"/>
      <c r="R1019" s="182"/>
      <c r="T1019" s="183"/>
      <c r="U1019" s="179"/>
      <c r="V1019" s="179"/>
      <c r="W1019" s="179"/>
      <c r="X1019" s="179"/>
      <c r="Y1019" s="179"/>
      <c r="Z1019" s="179"/>
      <c r="AA1019" s="184"/>
      <c r="AT1019" s="185" t="s">
        <v>199</v>
      </c>
      <c r="AU1019" s="185" t="s">
        <v>140</v>
      </c>
      <c r="AV1019" s="10" t="s">
        <v>140</v>
      </c>
      <c r="AW1019" s="10" t="s">
        <v>37</v>
      </c>
      <c r="AX1019" s="10" t="s">
        <v>80</v>
      </c>
      <c r="AY1019" s="185" t="s">
        <v>176</v>
      </c>
    </row>
    <row r="1020" spans="2:51" s="12" customFormat="1" ht="22.5" customHeight="1">
      <c r="B1020" s="194"/>
      <c r="C1020" s="195"/>
      <c r="D1020" s="195"/>
      <c r="E1020" s="196" t="s">
        <v>22</v>
      </c>
      <c r="F1020" s="305" t="s">
        <v>1420</v>
      </c>
      <c r="G1020" s="306"/>
      <c r="H1020" s="306"/>
      <c r="I1020" s="306"/>
      <c r="J1020" s="195"/>
      <c r="K1020" s="197" t="s">
        <v>22</v>
      </c>
      <c r="L1020" s="195"/>
      <c r="M1020" s="195"/>
      <c r="N1020" s="195"/>
      <c r="O1020" s="195"/>
      <c r="P1020" s="195"/>
      <c r="Q1020" s="195"/>
      <c r="R1020" s="198"/>
      <c r="T1020" s="199"/>
      <c r="U1020" s="195"/>
      <c r="V1020" s="195"/>
      <c r="W1020" s="195"/>
      <c r="X1020" s="195"/>
      <c r="Y1020" s="195"/>
      <c r="Z1020" s="195"/>
      <c r="AA1020" s="200"/>
      <c r="AT1020" s="201" t="s">
        <v>199</v>
      </c>
      <c r="AU1020" s="201" t="s">
        <v>140</v>
      </c>
      <c r="AV1020" s="12" t="s">
        <v>88</v>
      </c>
      <c r="AW1020" s="12" t="s">
        <v>37</v>
      </c>
      <c r="AX1020" s="12" t="s">
        <v>80</v>
      </c>
      <c r="AY1020" s="201" t="s">
        <v>176</v>
      </c>
    </row>
    <row r="1021" spans="2:51" s="10" customFormat="1" ht="31.5" customHeight="1">
      <c r="B1021" s="178"/>
      <c r="C1021" s="179"/>
      <c r="D1021" s="179"/>
      <c r="E1021" s="180" t="s">
        <v>22</v>
      </c>
      <c r="F1021" s="303" t="s">
        <v>1421</v>
      </c>
      <c r="G1021" s="304"/>
      <c r="H1021" s="304"/>
      <c r="I1021" s="304"/>
      <c r="J1021" s="179"/>
      <c r="K1021" s="181">
        <v>62.67</v>
      </c>
      <c r="L1021" s="179"/>
      <c r="M1021" s="179"/>
      <c r="N1021" s="179"/>
      <c r="O1021" s="179"/>
      <c r="P1021" s="179"/>
      <c r="Q1021" s="179"/>
      <c r="R1021" s="182"/>
      <c r="T1021" s="183"/>
      <c r="U1021" s="179"/>
      <c r="V1021" s="179"/>
      <c r="W1021" s="179"/>
      <c r="X1021" s="179"/>
      <c r="Y1021" s="179"/>
      <c r="Z1021" s="179"/>
      <c r="AA1021" s="184"/>
      <c r="AT1021" s="185" t="s">
        <v>199</v>
      </c>
      <c r="AU1021" s="185" t="s">
        <v>140</v>
      </c>
      <c r="AV1021" s="10" t="s">
        <v>140</v>
      </c>
      <c r="AW1021" s="10" t="s">
        <v>37</v>
      </c>
      <c r="AX1021" s="10" t="s">
        <v>80</v>
      </c>
      <c r="AY1021" s="185" t="s">
        <v>176</v>
      </c>
    </row>
    <row r="1022" spans="2:51" s="10" customFormat="1" ht="31.5" customHeight="1">
      <c r="B1022" s="178"/>
      <c r="C1022" s="179"/>
      <c r="D1022" s="179"/>
      <c r="E1022" s="180" t="s">
        <v>22</v>
      </c>
      <c r="F1022" s="303" t="s">
        <v>1422</v>
      </c>
      <c r="G1022" s="304"/>
      <c r="H1022" s="304"/>
      <c r="I1022" s="304"/>
      <c r="J1022" s="179"/>
      <c r="K1022" s="181">
        <v>116.553</v>
      </c>
      <c r="L1022" s="179"/>
      <c r="M1022" s="179"/>
      <c r="N1022" s="179"/>
      <c r="O1022" s="179"/>
      <c r="P1022" s="179"/>
      <c r="Q1022" s="179"/>
      <c r="R1022" s="182"/>
      <c r="T1022" s="183"/>
      <c r="U1022" s="179"/>
      <c r="V1022" s="179"/>
      <c r="W1022" s="179"/>
      <c r="X1022" s="179"/>
      <c r="Y1022" s="179"/>
      <c r="Z1022" s="179"/>
      <c r="AA1022" s="184"/>
      <c r="AT1022" s="185" t="s">
        <v>199</v>
      </c>
      <c r="AU1022" s="185" t="s">
        <v>140</v>
      </c>
      <c r="AV1022" s="10" t="s">
        <v>140</v>
      </c>
      <c r="AW1022" s="10" t="s">
        <v>37</v>
      </c>
      <c r="AX1022" s="10" t="s">
        <v>80</v>
      </c>
      <c r="AY1022" s="185" t="s">
        <v>176</v>
      </c>
    </row>
    <row r="1023" spans="2:51" s="11" customFormat="1" ht="22.5" customHeight="1">
      <c r="B1023" s="186"/>
      <c r="C1023" s="187"/>
      <c r="D1023" s="187"/>
      <c r="E1023" s="188" t="s">
        <v>22</v>
      </c>
      <c r="F1023" s="271" t="s">
        <v>200</v>
      </c>
      <c r="G1023" s="272"/>
      <c r="H1023" s="272"/>
      <c r="I1023" s="272"/>
      <c r="J1023" s="187"/>
      <c r="K1023" s="189">
        <v>311.262</v>
      </c>
      <c r="L1023" s="187"/>
      <c r="M1023" s="187"/>
      <c r="N1023" s="187"/>
      <c r="O1023" s="187"/>
      <c r="P1023" s="187"/>
      <c r="Q1023" s="187"/>
      <c r="R1023" s="190"/>
      <c r="T1023" s="191"/>
      <c r="U1023" s="187"/>
      <c r="V1023" s="187"/>
      <c r="W1023" s="187"/>
      <c r="X1023" s="187"/>
      <c r="Y1023" s="187"/>
      <c r="Z1023" s="187"/>
      <c r="AA1023" s="192"/>
      <c r="AT1023" s="193" t="s">
        <v>199</v>
      </c>
      <c r="AU1023" s="193" t="s">
        <v>140</v>
      </c>
      <c r="AV1023" s="11" t="s">
        <v>181</v>
      </c>
      <c r="AW1023" s="11" t="s">
        <v>37</v>
      </c>
      <c r="AX1023" s="11" t="s">
        <v>88</v>
      </c>
      <c r="AY1023" s="193" t="s">
        <v>176</v>
      </c>
    </row>
    <row r="1024" spans="2:65" s="1" customFormat="1" ht="22.5" customHeight="1">
      <c r="B1024" s="38"/>
      <c r="C1024" s="171" t="s">
        <v>1423</v>
      </c>
      <c r="D1024" s="171" t="s">
        <v>177</v>
      </c>
      <c r="E1024" s="172" t="s">
        <v>1424</v>
      </c>
      <c r="F1024" s="265" t="s">
        <v>1425</v>
      </c>
      <c r="G1024" s="265"/>
      <c r="H1024" s="265"/>
      <c r="I1024" s="265"/>
      <c r="J1024" s="173" t="s">
        <v>269</v>
      </c>
      <c r="K1024" s="174">
        <v>30.847</v>
      </c>
      <c r="L1024" s="266">
        <v>0</v>
      </c>
      <c r="M1024" s="267"/>
      <c r="N1024" s="268">
        <f>ROUND(L1024*K1024,2)</f>
        <v>0</v>
      </c>
      <c r="O1024" s="268"/>
      <c r="P1024" s="268"/>
      <c r="Q1024" s="268"/>
      <c r="R1024" s="40"/>
      <c r="T1024" s="175" t="s">
        <v>22</v>
      </c>
      <c r="U1024" s="47" t="s">
        <v>45</v>
      </c>
      <c r="V1024" s="39"/>
      <c r="W1024" s="176">
        <f>V1024*K1024</f>
        <v>0</v>
      </c>
      <c r="X1024" s="176">
        <v>0.02832</v>
      </c>
      <c r="Y1024" s="176">
        <f>X1024*K1024</f>
        <v>0.8735870400000001</v>
      </c>
      <c r="Z1024" s="176">
        <v>0</v>
      </c>
      <c r="AA1024" s="177">
        <f>Z1024*K1024</f>
        <v>0</v>
      </c>
      <c r="AR1024" s="21" t="s">
        <v>318</v>
      </c>
      <c r="AT1024" s="21" t="s">
        <v>177</v>
      </c>
      <c r="AU1024" s="21" t="s">
        <v>140</v>
      </c>
      <c r="AY1024" s="21" t="s">
        <v>176</v>
      </c>
      <c r="BE1024" s="113">
        <f>IF(U1024="základní",N1024,0)</f>
        <v>0</v>
      </c>
      <c r="BF1024" s="113">
        <f>IF(U1024="snížená",N1024,0)</f>
        <v>0</v>
      </c>
      <c r="BG1024" s="113">
        <f>IF(U1024="zákl. přenesená",N1024,0)</f>
        <v>0</v>
      </c>
      <c r="BH1024" s="113">
        <f>IF(U1024="sníž. přenesená",N1024,0)</f>
        <v>0</v>
      </c>
      <c r="BI1024" s="113">
        <f>IF(U1024="nulová",N1024,0)</f>
        <v>0</v>
      </c>
      <c r="BJ1024" s="21" t="s">
        <v>88</v>
      </c>
      <c r="BK1024" s="113">
        <f>ROUND(L1024*K1024,2)</f>
        <v>0</v>
      </c>
      <c r="BL1024" s="21" t="s">
        <v>318</v>
      </c>
      <c r="BM1024" s="21" t="s">
        <v>1426</v>
      </c>
    </row>
    <row r="1025" spans="2:51" s="12" customFormat="1" ht="22.5" customHeight="1">
      <c r="B1025" s="194"/>
      <c r="C1025" s="195"/>
      <c r="D1025" s="195"/>
      <c r="E1025" s="196" t="s">
        <v>22</v>
      </c>
      <c r="F1025" s="311" t="s">
        <v>322</v>
      </c>
      <c r="G1025" s="312"/>
      <c r="H1025" s="312"/>
      <c r="I1025" s="312"/>
      <c r="J1025" s="195"/>
      <c r="K1025" s="197" t="s">
        <v>22</v>
      </c>
      <c r="L1025" s="195"/>
      <c r="M1025" s="195"/>
      <c r="N1025" s="195"/>
      <c r="O1025" s="195"/>
      <c r="P1025" s="195"/>
      <c r="Q1025" s="195"/>
      <c r="R1025" s="198"/>
      <c r="T1025" s="199"/>
      <c r="U1025" s="195"/>
      <c r="V1025" s="195"/>
      <c r="W1025" s="195"/>
      <c r="X1025" s="195"/>
      <c r="Y1025" s="195"/>
      <c r="Z1025" s="195"/>
      <c r="AA1025" s="200"/>
      <c r="AT1025" s="201" t="s">
        <v>199</v>
      </c>
      <c r="AU1025" s="201" t="s">
        <v>140</v>
      </c>
      <c r="AV1025" s="12" t="s">
        <v>88</v>
      </c>
      <c r="AW1025" s="12" t="s">
        <v>37</v>
      </c>
      <c r="AX1025" s="12" t="s">
        <v>80</v>
      </c>
      <c r="AY1025" s="201" t="s">
        <v>176</v>
      </c>
    </row>
    <row r="1026" spans="2:51" s="10" customFormat="1" ht="31.5" customHeight="1">
      <c r="B1026" s="178"/>
      <c r="C1026" s="179"/>
      <c r="D1026" s="179"/>
      <c r="E1026" s="180" t="s">
        <v>22</v>
      </c>
      <c r="F1026" s="303" t="s">
        <v>1427</v>
      </c>
      <c r="G1026" s="304"/>
      <c r="H1026" s="304"/>
      <c r="I1026" s="304"/>
      <c r="J1026" s="179"/>
      <c r="K1026" s="181">
        <v>30.847</v>
      </c>
      <c r="L1026" s="179"/>
      <c r="M1026" s="179"/>
      <c r="N1026" s="179"/>
      <c r="O1026" s="179"/>
      <c r="P1026" s="179"/>
      <c r="Q1026" s="179"/>
      <c r="R1026" s="182"/>
      <c r="T1026" s="183"/>
      <c r="U1026" s="179"/>
      <c r="V1026" s="179"/>
      <c r="W1026" s="179"/>
      <c r="X1026" s="179"/>
      <c r="Y1026" s="179"/>
      <c r="Z1026" s="179"/>
      <c r="AA1026" s="184"/>
      <c r="AT1026" s="185" t="s">
        <v>199</v>
      </c>
      <c r="AU1026" s="185" t="s">
        <v>140</v>
      </c>
      <c r="AV1026" s="10" t="s">
        <v>140</v>
      </c>
      <c r="AW1026" s="10" t="s">
        <v>37</v>
      </c>
      <c r="AX1026" s="10" t="s">
        <v>80</v>
      </c>
      <c r="AY1026" s="185" t="s">
        <v>176</v>
      </c>
    </row>
    <row r="1027" spans="2:51" s="11" customFormat="1" ht="22.5" customHeight="1">
      <c r="B1027" s="186"/>
      <c r="C1027" s="187"/>
      <c r="D1027" s="187"/>
      <c r="E1027" s="188" t="s">
        <v>22</v>
      </c>
      <c r="F1027" s="271" t="s">
        <v>200</v>
      </c>
      <c r="G1027" s="272"/>
      <c r="H1027" s="272"/>
      <c r="I1027" s="272"/>
      <c r="J1027" s="187"/>
      <c r="K1027" s="189">
        <v>30.847</v>
      </c>
      <c r="L1027" s="187"/>
      <c r="M1027" s="187"/>
      <c r="N1027" s="187"/>
      <c r="O1027" s="187"/>
      <c r="P1027" s="187"/>
      <c r="Q1027" s="187"/>
      <c r="R1027" s="190"/>
      <c r="T1027" s="191"/>
      <c r="U1027" s="187"/>
      <c r="V1027" s="187"/>
      <c r="W1027" s="187"/>
      <c r="X1027" s="187"/>
      <c r="Y1027" s="187"/>
      <c r="Z1027" s="187"/>
      <c r="AA1027" s="192"/>
      <c r="AT1027" s="193" t="s">
        <v>199</v>
      </c>
      <c r="AU1027" s="193" t="s">
        <v>140</v>
      </c>
      <c r="AV1027" s="11" t="s">
        <v>181</v>
      </c>
      <c r="AW1027" s="11" t="s">
        <v>37</v>
      </c>
      <c r="AX1027" s="11" t="s">
        <v>88</v>
      </c>
      <c r="AY1027" s="193" t="s">
        <v>176</v>
      </c>
    </row>
    <row r="1028" spans="2:65" s="1" customFormat="1" ht="22.5" customHeight="1">
      <c r="B1028" s="38"/>
      <c r="C1028" s="171" t="s">
        <v>1428</v>
      </c>
      <c r="D1028" s="171" t="s">
        <v>177</v>
      </c>
      <c r="E1028" s="172" t="s">
        <v>1429</v>
      </c>
      <c r="F1028" s="265" t="s">
        <v>1430</v>
      </c>
      <c r="G1028" s="265"/>
      <c r="H1028" s="265"/>
      <c r="I1028" s="265"/>
      <c r="J1028" s="173" t="s">
        <v>269</v>
      </c>
      <c r="K1028" s="174">
        <v>156.247</v>
      </c>
      <c r="L1028" s="266">
        <v>0</v>
      </c>
      <c r="M1028" s="267"/>
      <c r="N1028" s="268">
        <f>ROUND(L1028*K1028,2)</f>
        <v>0</v>
      </c>
      <c r="O1028" s="268"/>
      <c r="P1028" s="268"/>
      <c r="Q1028" s="268"/>
      <c r="R1028" s="40"/>
      <c r="T1028" s="175" t="s">
        <v>22</v>
      </c>
      <c r="U1028" s="47" t="s">
        <v>45</v>
      </c>
      <c r="V1028" s="39"/>
      <c r="W1028" s="176">
        <f>V1028*K1028</f>
        <v>0</v>
      </c>
      <c r="X1028" s="176">
        <v>0.02832</v>
      </c>
      <c r="Y1028" s="176">
        <f>X1028*K1028</f>
        <v>4.424915040000001</v>
      </c>
      <c r="Z1028" s="176">
        <v>0</v>
      </c>
      <c r="AA1028" s="177">
        <f>Z1028*K1028</f>
        <v>0</v>
      </c>
      <c r="AR1028" s="21" t="s">
        <v>318</v>
      </c>
      <c r="AT1028" s="21" t="s">
        <v>177</v>
      </c>
      <c r="AU1028" s="21" t="s">
        <v>140</v>
      </c>
      <c r="AY1028" s="21" t="s">
        <v>176</v>
      </c>
      <c r="BE1028" s="113">
        <f>IF(U1028="základní",N1028,0)</f>
        <v>0</v>
      </c>
      <c r="BF1028" s="113">
        <f>IF(U1028="snížená",N1028,0)</f>
        <v>0</v>
      </c>
      <c r="BG1028" s="113">
        <f>IF(U1028="zákl. přenesená",N1028,0)</f>
        <v>0</v>
      </c>
      <c r="BH1028" s="113">
        <f>IF(U1028="sníž. přenesená",N1028,0)</f>
        <v>0</v>
      </c>
      <c r="BI1028" s="113">
        <f>IF(U1028="nulová",N1028,0)</f>
        <v>0</v>
      </c>
      <c r="BJ1028" s="21" t="s">
        <v>88</v>
      </c>
      <c r="BK1028" s="113">
        <f>ROUND(L1028*K1028,2)</f>
        <v>0</v>
      </c>
      <c r="BL1028" s="21" t="s">
        <v>318</v>
      </c>
      <c r="BM1028" s="21" t="s">
        <v>1431</v>
      </c>
    </row>
    <row r="1029" spans="2:51" s="12" customFormat="1" ht="22.5" customHeight="1">
      <c r="B1029" s="194"/>
      <c r="C1029" s="195"/>
      <c r="D1029" s="195"/>
      <c r="E1029" s="196" t="s">
        <v>22</v>
      </c>
      <c r="F1029" s="311" t="s">
        <v>322</v>
      </c>
      <c r="G1029" s="312"/>
      <c r="H1029" s="312"/>
      <c r="I1029" s="312"/>
      <c r="J1029" s="195"/>
      <c r="K1029" s="197" t="s">
        <v>22</v>
      </c>
      <c r="L1029" s="195"/>
      <c r="M1029" s="195"/>
      <c r="N1029" s="195"/>
      <c r="O1029" s="195"/>
      <c r="P1029" s="195"/>
      <c r="Q1029" s="195"/>
      <c r="R1029" s="198"/>
      <c r="T1029" s="199"/>
      <c r="U1029" s="195"/>
      <c r="V1029" s="195"/>
      <c r="W1029" s="195"/>
      <c r="X1029" s="195"/>
      <c r="Y1029" s="195"/>
      <c r="Z1029" s="195"/>
      <c r="AA1029" s="200"/>
      <c r="AT1029" s="201" t="s">
        <v>199</v>
      </c>
      <c r="AU1029" s="201" t="s">
        <v>140</v>
      </c>
      <c r="AV1029" s="12" t="s">
        <v>88</v>
      </c>
      <c r="AW1029" s="12" t="s">
        <v>37</v>
      </c>
      <c r="AX1029" s="12" t="s">
        <v>80</v>
      </c>
      <c r="AY1029" s="201" t="s">
        <v>176</v>
      </c>
    </row>
    <row r="1030" spans="2:51" s="10" customFormat="1" ht="22.5" customHeight="1">
      <c r="B1030" s="178"/>
      <c r="C1030" s="179"/>
      <c r="D1030" s="179"/>
      <c r="E1030" s="180" t="s">
        <v>22</v>
      </c>
      <c r="F1030" s="303" t="s">
        <v>1432</v>
      </c>
      <c r="G1030" s="304"/>
      <c r="H1030" s="304"/>
      <c r="I1030" s="304"/>
      <c r="J1030" s="179"/>
      <c r="K1030" s="181">
        <v>4.17</v>
      </c>
      <c r="L1030" s="179"/>
      <c r="M1030" s="179"/>
      <c r="N1030" s="179"/>
      <c r="O1030" s="179"/>
      <c r="P1030" s="179"/>
      <c r="Q1030" s="179"/>
      <c r="R1030" s="182"/>
      <c r="T1030" s="183"/>
      <c r="U1030" s="179"/>
      <c r="V1030" s="179"/>
      <c r="W1030" s="179"/>
      <c r="X1030" s="179"/>
      <c r="Y1030" s="179"/>
      <c r="Z1030" s="179"/>
      <c r="AA1030" s="184"/>
      <c r="AT1030" s="185" t="s">
        <v>199</v>
      </c>
      <c r="AU1030" s="185" t="s">
        <v>140</v>
      </c>
      <c r="AV1030" s="10" t="s">
        <v>140</v>
      </c>
      <c r="AW1030" s="10" t="s">
        <v>37</v>
      </c>
      <c r="AX1030" s="10" t="s">
        <v>80</v>
      </c>
      <c r="AY1030" s="185" t="s">
        <v>176</v>
      </c>
    </row>
    <row r="1031" spans="2:51" s="12" customFormat="1" ht="22.5" customHeight="1">
      <c r="B1031" s="194"/>
      <c r="C1031" s="195"/>
      <c r="D1031" s="195"/>
      <c r="E1031" s="196" t="s">
        <v>22</v>
      </c>
      <c r="F1031" s="305" t="s">
        <v>326</v>
      </c>
      <c r="G1031" s="306"/>
      <c r="H1031" s="306"/>
      <c r="I1031" s="306"/>
      <c r="J1031" s="195"/>
      <c r="K1031" s="197" t="s">
        <v>22</v>
      </c>
      <c r="L1031" s="195"/>
      <c r="M1031" s="195"/>
      <c r="N1031" s="195"/>
      <c r="O1031" s="195"/>
      <c r="P1031" s="195"/>
      <c r="Q1031" s="195"/>
      <c r="R1031" s="198"/>
      <c r="T1031" s="199"/>
      <c r="U1031" s="195"/>
      <c r="V1031" s="195"/>
      <c r="W1031" s="195"/>
      <c r="X1031" s="195"/>
      <c r="Y1031" s="195"/>
      <c r="Z1031" s="195"/>
      <c r="AA1031" s="200"/>
      <c r="AT1031" s="201" t="s">
        <v>199</v>
      </c>
      <c r="AU1031" s="201" t="s">
        <v>140</v>
      </c>
      <c r="AV1031" s="12" t="s">
        <v>88</v>
      </c>
      <c r="AW1031" s="12" t="s">
        <v>37</v>
      </c>
      <c r="AX1031" s="12" t="s">
        <v>80</v>
      </c>
      <c r="AY1031" s="201" t="s">
        <v>176</v>
      </c>
    </row>
    <row r="1032" spans="2:51" s="10" customFormat="1" ht="31.5" customHeight="1">
      <c r="B1032" s="178"/>
      <c r="C1032" s="179"/>
      <c r="D1032" s="179"/>
      <c r="E1032" s="180" t="s">
        <v>22</v>
      </c>
      <c r="F1032" s="303" t="s">
        <v>1433</v>
      </c>
      <c r="G1032" s="304"/>
      <c r="H1032" s="304"/>
      <c r="I1032" s="304"/>
      <c r="J1032" s="179"/>
      <c r="K1032" s="181">
        <v>46.04</v>
      </c>
      <c r="L1032" s="179"/>
      <c r="M1032" s="179"/>
      <c r="N1032" s="179"/>
      <c r="O1032" s="179"/>
      <c r="P1032" s="179"/>
      <c r="Q1032" s="179"/>
      <c r="R1032" s="182"/>
      <c r="T1032" s="183"/>
      <c r="U1032" s="179"/>
      <c r="V1032" s="179"/>
      <c r="W1032" s="179"/>
      <c r="X1032" s="179"/>
      <c r="Y1032" s="179"/>
      <c r="Z1032" s="179"/>
      <c r="AA1032" s="184"/>
      <c r="AT1032" s="185" t="s">
        <v>199</v>
      </c>
      <c r="AU1032" s="185" t="s">
        <v>140</v>
      </c>
      <c r="AV1032" s="10" t="s">
        <v>140</v>
      </c>
      <c r="AW1032" s="10" t="s">
        <v>37</v>
      </c>
      <c r="AX1032" s="10" t="s">
        <v>80</v>
      </c>
      <c r="AY1032" s="185" t="s">
        <v>176</v>
      </c>
    </row>
    <row r="1033" spans="2:51" s="12" customFormat="1" ht="22.5" customHeight="1">
      <c r="B1033" s="194"/>
      <c r="C1033" s="195"/>
      <c r="D1033" s="195"/>
      <c r="E1033" s="196" t="s">
        <v>22</v>
      </c>
      <c r="F1033" s="305" t="s">
        <v>1420</v>
      </c>
      <c r="G1033" s="306"/>
      <c r="H1033" s="306"/>
      <c r="I1033" s="306"/>
      <c r="J1033" s="195"/>
      <c r="K1033" s="197" t="s">
        <v>22</v>
      </c>
      <c r="L1033" s="195"/>
      <c r="M1033" s="195"/>
      <c r="N1033" s="195"/>
      <c r="O1033" s="195"/>
      <c r="P1033" s="195"/>
      <c r="Q1033" s="195"/>
      <c r="R1033" s="198"/>
      <c r="T1033" s="199"/>
      <c r="U1033" s="195"/>
      <c r="V1033" s="195"/>
      <c r="W1033" s="195"/>
      <c r="X1033" s="195"/>
      <c r="Y1033" s="195"/>
      <c r="Z1033" s="195"/>
      <c r="AA1033" s="200"/>
      <c r="AT1033" s="201" t="s">
        <v>199</v>
      </c>
      <c r="AU1033" s="201" t="s">
        <v>140</v>
      </c>
      <c r="AV1033" s="12" t="s">
        <v>88</v>
      </c>
      <c r="AW1033" s="12" t="s">
        <v>37</v>
      </c>
      <c r="AX1033" s="12" t="s">
        <v>80</v>
      </c>
      <c r="AY1033" s="201" t="s">
        <v>176</v>
      </c>
    </row>
    <row r="1034" spans="2:51" s="10" customFormat="1" ht="22.5" customHeight="1">
      <c r="B1034" s="178"/>
      <c r="C1034" s="179"/>
      <c r="D1034" s="179"/>
      <c r="E1034" s="180" t="s">
        <v>22</v>
      </c>
      <c r="F1034" s="303" t="s">
        <v>1434</v>
      </c>
      <c r="G1034" s="304"/>
      <c r="H1034" s="304"/>
      <c r="I1034" s="304"/>
      <c r="J1034" s="179"/>
      <c r="K1034" s="181">
        <v>42.574</v>
      </c>
      <c r="L1034" s="179"/>
      <c r="M1034" s="179"/>
      <c r="N1034" s="179"/>
      <c r="O1034" s="179"/>
      <c r="P1034" s="179"/>
      <c r="Q1034" s="179"/>
      <c r="R1034" s="182"/>
      <c r="T1034" s="183"/>
      <c r="U1034" s="179"/>
      <c r="V1034" s="179"/>
      <c r="W1034" s="179"/>
      <c r="X1034" s="179"/>
      <c r="Y1034" s="179"/>
      <c r="Z1034" s="179"/>
      <c r="AA1034" s="184"/>
      <c r="AT1034" s="185" t="s">
        <v>199</v>
      </c>
      <c r="AU1034" s="185" t="s">
        <v>140</v>
      </c>
      <c r="AV1034" s="10" t="s">
        <v>140</v>
      </c>
      <c r="AW1034" s="10" t="s">
        <v>37</v>
      </c>
      <c r="AX1034" s="10" t="s">
        <v>80</v>
      </c>
      <c r="AY1034" s="185" t="s">
        <v>176</v>
      </c>
    </row>
    <row r="1035" spans="2:51" s="10" customFormat="1" ht="31.5" customHeight="1">
      <c r="B1035" s="178"/>
      <c r="C1035" s="179"/>
      <c r="D1035" s="179"/>
      <c r="E1035" s="180" t="s">
        <v>22</v>
      </c>
      <c r="F1035" s="303" t="s">
        <v>1435</v>
      </c>
      <c r="G1035" s="304"/>
      <c r="H1035" s="304"/>
      <c r="I1035" s="304"/>
      <c r="J1035" s="179"/>
      <c r="K1035" s="181">
        <v>63.463</v>
      </c>
      <c r="L1035" s="179"/>
      <c r="M1035" s="179"/>
      <c r="N1035" s="179"/>
      <c r="O1035" s="179"/>
      <c r="P1035" s="179"/>
      <c r="Q1035" s="179"/>
      <c r="R1035" s="182"/>
      <c r="T1035" s="183"/>
      <c r="U1035" s="179"/>
      <c r="V1035" s="179"/>
      <c r="W1035" s="179"/>
      <c r="X1035" s="179"/>
      <c r="Y1035" s="179"/>
      <c r="Z1035" s="179"/>
      <c r="AA1035" s="184"/>
      <c r="AT1035" s="185" t="s">
        <v>199</v>
      </c>
      <c r="AU1035" s="185" t="s">
        <v>140</v>
      </c>
      <c r="AV1035" s="10" t="s">
        <v>140</v>
      </c>
      <c r="AW1035" s="10" t="s">
        <v>37</v>
      </c>
      <c r="AX1035" s="10" t="s">
        <v>80</v>
      </c>
      <c r="AY1035" s="185" t="s">
        <v>176</v>
      </c>
    </row>
    <row r="1036" spans="2:51" s="11" customFormat="1" ht="22.5" customHeight="1">
      <c r="B1036" s="186"/>
      <c r="C1036" s="187"/>
      <c r="D1036" s="187"/>
      <c r="E1036" s="188" t="s">
        <v>22</v>
      </c>
      <c r="F1036" s="271" t="s">
        <v>200</v>
      </c>
      <c r="G1036" s="272"/>
      <c r="H1036" s="272"/>
      <c r="I1036" s="272"/>
      <c r="J1036" s="187"/>
      <c r="K1036" s="189">
        <v>156.247</v>
      </c>
      <c r="L1036" s="187"/>
      <c r="M1036" s="187"/>
      <c r="N1036" s="187"/>
      <c r="O1036" s="187"/>
      <c r="P1036" s="187"/>
      <c r="Q1036" s="187"/>
      <c r="R1036" s="190"/>
      <c r="T1036" s="191"/>
      <c r="U1036" s="187"/>
      <c r="V1036" s="187"/>
      <c r="W1036" s="187"/>
      <c r="X1036" s="187"/>
      <c r="Y1036" s="187"/>
      <c r="Z1036" s="187"/>
      <c r="AA1036" s="192"/>
      <c r="AT1036" s="193" t="s">
        <v>199</v>
      </c>
      <c r="AU1036" s="193" t="s">
        <v>140</v>
      </c>
      <c r="AV1036" s="11" t="s">
        <v>181</v>
      </c>
      <c r="AW1036" s="11" t="s">
        <v>37</v>
      </c>
      <c r="AX1036" s="11" t="s">
        <v>88</v>
      </c>
      <c r="AY1036" s="193" t="s">
        <v>176</v>
      </c>
    </row>
    <row r="1037" spans="2:65" s="1" customFormat="1" ht="31.5" customHeight="1">
      <c r="B1037" s="38"/>
      <c r="C1037" s="171" t="s">
        <v>1436</v>
      </c>
      <c r="D1037" s="171" t="s">
        <v>177</v>
      </c>
      <c r="E1037" s="172" t="s">
        <v>1437</v>
      </c>
      <c r="F1037" s="265" t="s">
        <v>1438</v>
      </c>
      <c r="G1037" s="265"/>
      <c r="H1037" s="265"/>
      <c r="I1037" s="265"/>
      <c r="J1037" s="173" t="s">
        <v>269</v>
      </c>
      <c r="K1037" s="174">
        <v>40.921</v>
      </c>
      <c r="L1037" s="266">
        <v>0</v>
      </c>
      <c r="M1037" s="267"/>
      <c r="N1037" s="268">
        <f>ROUND(L1037*K1037,2)</f>
        <v>0</v>
      </c>
      <c r="O1037" s="268"/>
      <c r="P1037" s="268"/>
      <c r="Q1037" s="268"/>
      <c r="R1037" s="40"/>
      <c r="T1037" s="175" t="s">
        <v>22</v>
      </c>
      <c r="U1037" s="47" t="s">
        <v>45</v>
      </c>
      <c r="V1037" s="39"/>
      <c r="W1037" s="176">
        <f>V1037*K1037</f>
        <v>0</v>
      </c>
      <c r="X1037" s="176">
        <v>0</v>
      </c>
      <c r="Y1037" s="176">
        <f>X1037*K1037</f>
        <v>0</v>
      </c>
      <c r="Z1037" s="176">
        <v>0.03175</v>
      </c>
      <c r="AA1037" s="177">
        <f>Z1037*K1037</f>
        <v>1.29924175</v>
      </c>
      <c r="AR1037" s="21" t="s">
        <v>318</v>
      </c>
      <c r="AT1037" s="21" t="s">
        <v>177</v>
      </c>
      <c r="AU1037" s="21" t="s">
        <v>140</v>
      </c>
      <c r="AY1037" s="21" t="s">
        <v>176</v>
      </c>
      <c r="BE1037" s="113">
        <f>IF(U1037="základní",N1037,0)</f>
        <v>0</v>
      </c>
      <c r="BF1037" s="113">
        <f>IF(U1037="snížená",N1037,0)</f>
        <v>0</v>
      </c>
      <c r="BG1037" s="113">
        <f>IF(U1037="zákl. přenesená",N1037,0)</f>
        <v>0</v>
      </c>
      <c r="BH1037" s="113">
        <f>IF(U1037="sníž. přenesená",N1037,0)</f>
        <v>0</v>
      </c>
      <c r="BI1037" s="113">
        <f>IF(U1037="nulová",N1037,0)</f>
        <v>0</v>
      </c>
      <c r="BJ1037" s="21" t="s">
        <v>88</v>
      </c>
      <c r="BK1037" s="113">
        <f>ROUND(L1037*K1037,2)</f>
        <v>0</v>
      </c>
      <c r="BL1037" s="21" t="s">
        <v>318</v>
      </c>
      <c r="BM1037" s="21" t="s">
        <v>1439</v>
      </c>
    </row>
    <row r="1038" spans="2:65" s="1" customFormat="1" ht="44.25" customHeight="1">
      <c r="B1038" s="38"/>
      <c r="C1038" s="171" t="s">
        <v>1440</v>
      </c>
      <c r="D1038" s="171" t="s">
        <v>177</v>
      </c>
      <c r="E1038" s="172" t="s">
        <v>1441</v>
      </c>
      <c r="F1038" s="265" t="s">
        <v>1442</v>
      </c>
      <c r="G1038" s="265"/>
      <c r="H1038" s="265"/>
      <c r="I1038" s="265"/>
      <c r="J1038" s="173" t="s">
        <v>269</v>
      </c>
      <c r="K1038" s="174">
        <v>105.231</v>
      </c>
      <c r="L1038" s="266">
        <v>0</v>
      </c>
      <c r="M1038" s="267"/>
      <c r="N1038" s="268">
        <f>ROUND(L1038*K1038,2)</f>
        <v>0</v>
      </c>
      <c r="O1038" s="268"/>
      <c r="P1038" s="268"/>
      <c r="Q1038" s="268"/>
      <c r="R1038" s="40"/>
      <c r="T1038" s="175" t="s">
        <v>22</v>
      </c>
      <c r="U1038" s="47" t="s">
        <v>45</v>
      </c>
      <c r="V1038" s="39"/>
      <c r="W1038" s="176">
        <f>V1038*K1038</f>
        <v>0</v>
      </c>
      <c r="X1038" s="176">
        <v>0.01154</v>
      </c>
      <c r="Y1038" s="176">
        <f>X1038*K1038</f>
        <v>1.2143657399999999</v>
      </c>
      <c r="Z1038" s="176">
        <v>0</v>
      </c>
      <c r="AA1038" s="177">
        <f>Z1038*K1038</f>
        <v>0</v>
      </c>
      <c r="AR1038" s="21" t="s">
        <v>318</v>
      </c>
      <c r="AT1038" s="21" t="s">
        <v>177</v>
      </c>
      <c r="AU1038" s="21" t="s">
        <v>140</v>
      </c>
      <c r="AY1038" s="21" t="s">
        <v>176</v>
      </c>
      <c r="BE1038" s="113">
        <f>IF(U1038="základní",N1038,0)</f>
        <v>0</v>
      </c>
      <c r="BF1038" s="113">
        <f>IF(U1038="snížená",N1038,0)</f>
        <v>0</v>
      </c>
      <c r="BG1038" s="113">
        <f>IF(U1038="zákl. přenesená",N1038,0)</f>
        <v>0</v>
      </c>
      <c r="BH1038" s="113">
        <f>IF(U1038="sníž. přenesená",N1038,0)</f>
        <v>0</v>
      </c>
      <c r="BI1038" s="113">
        <f>IF(U1038="nulová",N1038,0)</f>
        <v>0</v>
      </c>
      <c r="BJ1038" s="21" t="s">
        <v>88</v>
      </c>
      <c r="BK1038" s="113">
        <f>ROUND(L1038*K1038,2)</f>
        <v>0</v>
      </c>
      <c r="BL1038" s="21" t="s">
        <v>318</v>
      </c>
      <c r="BM1038" s="21" t="s">
        <v>1443</v>
      </c>
    </row>
    <row r="1039" spans="2:65" s="1" customFormat="1" ht="31.5" customHeight="1">
      <c r="B1039" s="38"/>
      <c r="C1039" s="171" t="s">
        <v>1444</v>
      </c>
      <c r="D1039" s="171" t="s">
        <v>177</v>
      </c>
      <c r="E1039" s="172" t="s">
        <v>1445</v>
      </c>
      <c r="F1039" s="265" t="s">
        <v>1446</v>
      </c>
      <c r="G1039" s="265"/>
      <c r="H1039" s="265"/>
      <c r="I1039" s="265"/>
      <c r="J1039" s="173" t="s">
        <v>269</v>
      </c>
      <c r="K1039" s="174">
        <v>7.728</v>
      </c>
      <c r="L1039" s="266">
        <v>0</v>
      </c>
      <c r="M1039" s="267"/>
      <c r="N1039" s="268">
        <f>ROUND(L1039*K1039,2)</f>
        <v>0</v>
      </c>
      <c r="O1039" s="268"/>
      <c r="P1039" s="268"/>
      <c r="Q1039" s="268"/>
      <c r="R1039" s="40"/>
      <c r="T1039" s="175" t="s">
        <v>22</v>
      </c>
      <c r="U1039" s="47" t="s">
        <v>45</v>
      </c>
      <c r="V1039" s="39"/>
      <c r="W1039" s="176">
        <f>V1039*K1039</f>
        <v>0</v>
      </c>
      <c r="X1039" s="176">
        <v>0.02615</v>
      </c>
      <c r="Y1039" s="176">
        <f>X1039*K1039</f>
        <v>0.2020872</v>
      </c>
      <c r="Z1039" s="176">
        <v>0</v>
      </c>
      <c r="AA1039" s="177">
        <f>Z1039*K1039</f>
        <v>0</v>
      </c>
      <c r="AR1039" s="21" t="s">
        <v>318</v>
      </c>
      <c r="AT1039" s="21" t="s">
        <v>177</v>
      </c>
      <c r="AU1039" s="21" t="s">
        <v>140</v>
      </c>
      <c r="AY1039" s="21" t="s">
        <v>176</v>
      </c>
      <c r="BE1039" s="113">
        <f>IF(U1039="základní",N1039,0)</f>
        <v>0</v>
      </c>
      <c r="BF1039" s="113">
        <f>IF(U1039="snížená",N1039,0)</f>
        <v>0</v>
      </c>
      <c r="BG1039" s="113">
        <f>IF(U1039="zákl. přenesená",N1039,0)</f>
        <v>0</v>
      </c>
      <c r="BH1039" s="113">
        <f>IF(U1039="sníž. přenesená",N1039,0)</f>
        <v>0</v>
      </c>
      <c r="BI1039" s="113">
        <f>IF(U1039="nulová",N1039,0)</f>
        <v>0</v>
      </c>
      <c r="BJ1039" s="21" t="s">
        <v>88</v>
      </c>
      <c r="BK1039" s="113">
        <f>ROUND(L1039*K1039,2)</f>
        <v>0</v>
      </c>
      <c r="BL1039" s="21" t="s">
        <v>318</v>
      </c>
      <c r="BM1039" s="21" t="s">
        <v>1447</v>
      </c>
    </row>
    <row r="1040" spans="2:51" s="12" customFormat="1" ht="22.5" customHeight="1">
      <c r="B1040" s="194"/>
      <c r="C1040" s="195"/>
      <c r="D1040" s="195"/>
      <c r="E1040" s="196" t="s">
        <v>22</v>
      </c>
      <c r="F1040" s="311" t="s">
        <v>1420</v>
      </c>
      <c r="G1040" s="312"/>
      <c r="H1040" s="312"/>
      <c r="I1040" s="312"/>
      <c r="J1040" s="195"/>
      <c r="K1040" s="197" t="s">
        <v>22</v>
      </c>
      <c r="L1040" s="195"/>
      <c r="M1040" s="195"/>
      <c r="N1040" s="195"/>
      <c r="O1040" s="195"/>
      <c r="P1040" s="195"/>
      <c r="Q1040" s="195"/>
      <c r="R1040" s="198"/>
      <c r="T1040" s="199"/>
      <c r="U1040" s="195"/>
      <c r="V1040" s="195"/>
      <c r="W1040" s="195"/>
      <c r="X1040" s="195"/>
      <c r="Y1040" s="195"/>
      <c r="Z1040" s="195"/>
      <c r="AA1040" s="200"/>
      <c r="AT1040" s="201" t="s">
        <v>199</v>
      </c>
      <c r="AU1040" s="201" t="s">
        <v>140</v>
      </c>
      <c r="AV1040" s="12" t="s">
        <v>88</v>
      </c>
      <c r="AW1040" s="12" t="s">
        <v>37</v>
      </c>
      <c r="AX1040" s="12" t="s">
        <v>80</v>
      </c>
      <c r="AY1040" s="201" t="s">
        <v>176</v>
      </c>
    </row>
    <row r="1041" spans="2:51" s="10" customFormat="1" ht="22.5" customHeight="1">
      <c r="B1041" s="178"/>
      <c r="C1041" s="179"/>
      <c r="D1041" s="179"/>
      <c r="E1041" s="180" t="s">
        <v>22</v>
      </c>
      <c r="F1041" s="303" t="s">
        <v>1448</v>
      </c>
      <c r="G1041" s="304"/>
      <c r="H1041" s="304"/>
      <c r="I1041" s="304"/>
      <c r="J1041" s="179"/>
      <c r="K1041" s="181">
        <v>7.728</v>
      </c>
      <c r="L1041" s="179"/>
      <c r="M1041" s="179"/>
      <c r="N1041" s="179"/>
      <c r="O1041" s="179"/>
      <c r="P1041" s="179"/>
      <c r="Q1041" s="179"/>
      <c r="R1041" s="182"/>
      <c r="T1041" s="183"/>
      <c r="U1041" s="179"/>
      <c r="V1041" s="179"/>
      <c r="W1041" s="179"/>
      <c r="X1041" s="179"/>
      <c r="Y1041" s="179"/>
      <c r="Z1041" s="179"/>
      <c r="AA1041" s="184"/>
      <c r="AT1041" s="185" t="s">
        <v>199</v>
      </c>
      <c r="AU1041" s="185" t="s">
        <v>140</v>
      </c>
      <c r="AV1041" s="10" t="s">
        <v>140</v>
      </c>
      <c r="AW1041" s="10" t="s">
        <v>37</v>
      </c>
      <c r="AX1041" s="10" t="s">
        <v>80</v>
      </c>
      <c r="AY1041" s="185" t="s">
        <v>176</v>
      </c>
    </row>
    <row r="1042" spans="2:51" s="11" customFormat="1" ht="22.5" customHeight="1">
      <c r="B1042" s="186"/>
      <c r="C1042" s="187"/>
      <c r="D1042" s="187"/>
      <c r="E1042" s="188" t="s">
        <v>22</v>
      </c>
      <c r="F1042" s="271" t="s">
        <v>200</v>
      </c>
      <c r="G1042" s="272"/>
      <c r="H1042" s="272"/>
      <c r="I1042" s="272"/>
      <c r="J1042" s="187"/>
      <c r="K1042" s="189">
        <v>7.728</v>
      </c>
      <c r="L1042" s="187"/>
      <c r="M1042" s="187"/>
      <c r="N1042" s="187"/>
      <c r="O1042" s="187"/>
      <c r="P1042" s="187"/>
      <c r="Q1042" s="187"/>
      <c r="R1042" s="190"/>
      <c r="T1042" s="191"/>
      <c r="U1042" s="187"/>
      <c r="V1042" s="187"/>
      <c r="W1042" s="187"/>
      <c r="X1042" s="187"/>
      <c r="Y1042" s="187"/>
      <c r="Z1042" s="187"/>
      <c r="AA1042" s="192"/>
      <c r="AT1042" s="193" t="s">
        <v>199</v>
      </c>
      <c r="AU1042" s="193" t="s">
        <v>140</v>
      </c>
      <c r="AV1042" s="11" t="s">
        <v>181</v>
      </c>
      <c r="AW1042" s="11" t="s">
        <v>37</v>
      </c>
      <c r="AX1042" s="11" t="s">
        <v>88</v>
      </c>
      <c r="AY1042" s="193" t="s">
        <v>176</v>
      </c>
    </row>
    <row r="1043" spans="2:65" s="1" customFormat="1" ht="31.5" customHeight="1">
      <c r="B1043" s="38"/>
      <c r="C1043" s="171" t="s">
        <v>1449</v>
      </c>
      <c r="D1043" s="171" t="s">
        <v>177</v>
      </c>
      <c r="E1043" s="172" t="s">
        <v>1450</v>
      </c>
      <c r="F1043" s="265" t="s">
        <v>1451</v>
      </c>
      <c r="G1043" s="265"/>
      <c r="H1043" s="265"/>
      <c r="I1043" s="265"/>
      <c r="J1043" s="173" t="s">
        <v>269</v>
      </c>
      <c r="K1043" s="174">
        <v>14.225</v>
      </c>
      <c r="L1043" s="266">
        <v>0</v>
      </c>
      <c r="M1043" s="267"/>
      <c r="N1043" s="268">
        <f>ROUND(L1043*K1043,2)</f>
        <v>0</v>
      </c>
      <c r="O1043" s="268"/>
      <c r="P1043" s="268"/>
      <c r="Q1043" s="268"/>
      <c r="R1043" s="40"/>
      <c r="T1043" s="175" t="s">
        <v>22</v>
      </c>
      <c r="U1043" s="47" t="s">
        <v>45</v>
      </c>
      <c r="V1043" s="39"/>
      <c r="W1043" s="176">
        <f>V1043*K1043</f>
        <v>0</v>
      </c>
      <c r="X1043" s="176">
        <v>0.02645</v>
      </c>
      <c r="Y1043" s="176">
        <f>X1043*K1043</f>
        <v>0.37625125</v>
      </c>
      <c r="Z1043" s="176">
        <v>0</v>
      </c>
      <c r="AA1043" s="177">
        <f>Z1043*K1043</f>
        <v>0</v>
      </c>
      <c r="AR1043" s="21" t="s">
        <v>318</v>
      </c>
      <c r="AT1043" s="21" t="s">
        <v>177</v>
      </c>
      <c r="AU1043" s="21" t="s">
        <v>140</v>
      </c>
      <c r="AY1043" s="21" t="s">
        <v>176</v>
      </c>
      <c r="BE1043" s="113">
        <f>IF(U1043="základní",N1043,0)</f>
        <v>0</v>
      </c>
      <c r="BF1043" s="113">
        <f>IF(U1043="snížená",N1043,0)</f>
        <v>0</v>
      </c>
      <c r="BG1043" s="113">
        <f>IF(U1043="zákl. přenesená",N1043,0)</f>
        <v>0</v>
      </c>
      <c r="BH1043" s="113">
        <f>IF(U1043="sníž. přenesená",N1043,0)</f>
        <v>0</v>
      </c>
      <c r="BI1043" s="113">
        <f>IF(U1043="nulová",N1043,0)</f>
        <v>0</v>
      </c>
      <c r="BJ1043" s="21" t="s">
        <v>88</v>
      </c>
      <c r="BK1043" s="113">
        <f>ROUND(L1043*K1043,2)</f>
        <v>0</v>
      </c>
      <c r="BL1043" s="21" t="s">
        <v>318</v>
      </c>
      <c r="BM1043" s="21" t="s">
        <v>1452</v>
      </c>
    </row>
    <row r="1044" spans="2:51" s="12" customFormat="1" ht="22.5" customHeight="1">
      <c r="B1044" s="194"/>
      <c r="C1044" s="195"/>
      <c r="D1044" s="195"/>
      <c r="E1044" s="196" t="s">
        <v>22</v>
      </c>
      <c r="F1044" s="311" t="s">
        <v>322</v>
      </c>
      <c r="G1044" s="312"/>
      <c r="H1044" s="312"/>
      <c r="I1044" s="312"/>
      <c r="J1044" s="195"/>
      <c r="K1044" s="197" t="s">
        <v>22</v>
      </c>
      <c r="L1044" s="195"/>
      <c r="M1044" s="195"/>
      <c r="N1044" s="195"/>
      <c r="O1044" s="195"/>
      <c r="P1044" s="195"/>
      <c r="Q1044" s="195"/>
      <c r="R1044" s="198"/>
      <c r="T1044" s="199"/>
      <c r="U1044" s="195"/>
      <c r="V1044" s="195"/>
      <c r="W1044" s="195"/>
      <c r="X1044" s="195"/>
      <c r="Y1044" s="195"/>
      <c r="Z1044" s="195"/>
      <c r="AA1044" s="200"/>
      <c r="AT1044" s="201" t="s">
        <v>199</v>
      </c>
      <c r="AU1044" s="201" t="s">
        <v>140</v>
      </c>
      <c r="AV1044" s="12" t="s">
        <v>88</v>
      </c>
      <c r="AW1044" s="12" t="s">
        <v>37</v>
      </c>
      <c r="AX1044" s="12" t="s">
        <v>80</v>
      </c>
      <c r="AY1044" s="201" t="s">
        <v>176</v>
      </c>
    </row>
    <row r="1045" spans="2:51" s="10" customFormat="1" ht="22.5" customHeight="1">
      <c r="B1045" s="178"/>
      <c r="C1045" s="179"/>
      <c r="D1045" s="179"/>
      <c r="E1045" s="180" t="s">
        <v>22</v>
      </c>
      <c r="F1045" s="303" t="s">
        <v>1453</v>
      </c>
      <c r="G1045" s="304"/>
      <c r="H1045" s="304"/>
      <c r="I1045" s="304"/>
      <c r="J1045" s="179"/>
      <c r="K1045" s="181">
        <v>6.63</v>
      </c>
      <c r="L1045" s="179"/>
      <c r="M1045" s="179"/>
      <c r="N1045" s="179"/>
      <c r="O1045" s="179"/>
      <c r="P1045" s="179"/>
      <c r="Q1045" s="179"/>
      <c r="R1045" s="182"/>
      <c r="T1045" s="183"/>
      <c r="U1045" s="179"/>
      <c r="V1045" s="179"/>
      <c r="W1045" s="179"/>
      <c r="X1045" s="179"/>
      <c r="Y1045" s="179"/>
      <c r="Z1045" s="179"/>
      <c r="AA1045" s="184"/>
      <c r="AT1045" s="185" t="s">
        <v>199</v>
      </c>
      <c r="AU1045" s="185" t="s">
        <v>140</v>
      </c>
      <c r="AV1045" s="10" t="s">
        <v>140</v>
      </c>
      <c r="AW1045" s="10" t="s">
        <v>37</v>
      </c>
      <c r="AX1045" s="10" t="s">
        <v>80</v>
      </c>
      <c r="AY1045" s="185" t="s">
        <v>176</v>
      </c>
    </row>
    <row r="1046" spans="2:51" s="12" customFormat="1" ht="22.5" customHeight="1">
      <c r="B1046" s="194"/>
      <c r="C1046" s="195"/>
      <c r="D1046" s="195"/>
      <c r="E1046" s="196" t="s">
        <v>22</v>
      </c>
      <c r="F1046" s="305" t="s">
        <v>326</v>
      </c>
      <c r="G1046" s="306"/>
      <c r="H1046" s="306"/>
      <c r="I1046" s="306"/>
      <c r="J1046" s="195"/>
      <c r="K1046" s="197" t="s">
        <v>22</v>
      </c>
      <c r="L1046" s="195"/>
      <c r="M1046" s="195"/>
      <c r="N1046" s="195"/>
      <c r="O1046" s="195"/>
      <c r="P1046" s="195"/>
      <c r="Q1046" s="195"/>
      <c r="R1046" s="198"/>
      <c r="T1046" s="199"/>
      <c r="U1046" s="195"/>
      <c r="V1046" s="195"/>
      <c r="W1046" s="195"/>
      <c r="X1046" s="195"/>
      <c r="Y1046" s="195"/>
      <c r="Z1046" s="195"/>
      <c r="AA1046" s="200"/>
      <c r="AT1046" s="201" t="s">
        <v>199</v>
      </c>
      <c r="AU1046" s="201" t="s">
        <v>140</v>
      </c>
      <c r="AV1046" s="12" t="s">
        <v>88</v>
      </c>
      <c r="AW1046" s="12" t="s">
        <v>37</v>
      </c>
      <c r="AX1046" s="12" t="s">
        <v>80</v>
      </c>
      <c r="AY1046" s="201" t="s">
        <v>176</v>
      </c>
    </row>
    <row r="1047" spans="2:51" s="10" customFormat="1" ht="22.5" customHeight="1">
      <c r="B1047" s="178"/>
      <c r="C1047" s="179"/>
      <c r="D1047" s="179"/>
      <c r="E1047" s="180" t="s">
        <v>22</v>
      </c>
      <c r="F1047" s="303" t="s">
        <v>1454</v>
      </c>
      <c r="G1047" s="304"/>
      <c r="H1047" s="304"/>
      <c r="I1047" s="304"/>
      <c r="J1047" s="179"/>
      <c r="K1047" s="181">
        <v>7.595</v>
      </c>
      <c r="L1047" s="179"/>
      <c r="M1047" s="179"/>
      <c r="N1047" s="179"/>
      <c r="O1047" s="179"/>
      <c r="P1047" s="179"/>
      <c r="Q1047" s="179"/>
      <c r="R1047" s="182"/>
      <c r="T1047" s="183"/>
      <c r="U1047" s="179"/>
      <c r="V1047" s="179"/>
      <c r="W1047" s="179"/>
      <c r="X1047" s="179"/>
      <c r="Y1047" s="179"/>
      <c r="Z1047" s="179"/>
      <c r="AA1047" s="184"/>
      <c r="AT1047" s="185" t="s">
        <v>199</v>
      </c>
      <c r="AU1047" s="185" t="s">
        <v>140</v>
      </c>
      <c r="AV1047" s="10" t="s">
        <v>140</v>
      </c>
      <c r="AW1047" s="10" t="s">
        <v>37</v>
      </c>
      <c r="AX1047" s="10" t="s">
        <v>80</v>
      </c>
      <c r="AY1047" s="185" t="s">
        <v>176</v>
      </c>
    </row>
    <row r="1048" spans="2:51" s="11" customFormat="1" ht="22.5" customHeight="1">
      <c r="B1048" s="186"/>
      <c r="C1048" s="187"/>
      <c r="D1048" s="187"/>
      <c r="E1048" s="188" t="s">
        <v>22</v>
      </c>
      <c r="F1048" s="271" t="s">
        <v>200</v>
      </c>
      <c r="G1048" s="272"/>
      <c r="H1048" s="272"/>
      <c r="I1048" s="272"/>
      <c r="J1048" s="187"/>
      <c r="K1048" s="189">
        <v>14.225</v>
      </c>
      <c r="L1048" s="187"/>
      <c r="M1048" s="187"/>
      <c r="N1048" s="187"/>
      <c r="O1048" s="187"/>
      <c r="P1048" s="187"/>
      <c r="Q1048" s="187"/>
      <c r="R1048" s="190"/>
      <c r="T1048" s="191"/>
      <c r="U1048" s="187"/>
      <c r="V1048" s="187"/>
      <c r="W1048" s="187"/>
      <c r="X1048" s="187"/>
      <c r="Y1048" s="187"/>
      <c r="Z1048" s="187"/>
      <c r="AA1048" s="192"/>
      <c r="AT1048" s="193" t="s">
        <v>199</v>
      </c>
      <c r="AU1048" s="193" t="s">
        <v>140</v>
      </c>
      <c r="AV1048" s="11" t="s">
        <v>181</v>
      </c>
      <c r="AW1048" s="11" t="s">
        <v>37</v>
      </c>
      <c r="AX1048" s="11" t="s">
        <v>88</v>
      </c>
      <c r="AY1048" s="193" t="s">
        <v>176</v>
      </c>
    </row>
    <row r="1049" spans="2:65" s="1" customFormat="1" ht="44.25" customHeight="1">
      <c r="B1049" s="38"/>
      <c r="C1049" s="171" t="s">
        <v>1455</v>
      </c>
      <c r="D1049" s="171" t="s">
        <v>177</v>
      </c>
      <c r="E1049" s="172" t="s">
        <v>1456</v>
      </c>
      <c r="F1049" s="265" t="s">
        <v>1457</v>
      </c>
      <c r="G1049" s="265"/>
      <c r="H1049" s="265"/>
      <c r="I1049" s="265"/>
      <c r="J1049" s="173" t="s">
        <v>269</v>
      </c>
      <c r="K1049" s="174">
        <v>487.54</v>
      </c>
      <c r="L1049" s="266">
        <v>0</v>
      </c>
      <c r="M1049" s="267"/>
      <c r="N1049" s="268">
        <f>ROUND(L1049*K1049,2)</f>
        <v>0</v>
      </c>
      <c r="O1049" s="268"/>
      <c r="P1049" s="268"/>
      <c r="Q1049" s="268"/>
      <c r="R1049" s="40"/>
      <c r="T1049" s="175" t="s">
        <v>22</v>
      </c>
      <c r="U1049" s="47" t="s">
        <v>45</v>
      </c>
      <c r="V1049" s="39"/>
      <c r="W1049" s="176">
        <f>V1049*K1049</f>
        <v>0</v>
      </c>
      <c r="X1049" s="176">
        <v>0.0282</v>
      </c>
      <c r="Y1049" s="176">
        <f>X1049*K1049</f>
        <v>13.748628</v>
      </c>
      <c r="Z1049" s="176">
        <v>0</v>
      </c>
      <c r="AA1049" s="177">
        <f>Z1049*K1049</f>
        <v>0</v>
      </c>
      <c r="AR1049" s="21" t="s">
        <v>318</v>
      </c>
      <c r="AT1049" s="21" t="s">
        <v>177</v>
      </c>
      <c r="AU1049" s="21" t="s">
        <v>140</v>
      </c>
      <c r="AY1049" s="21" t="s">
        <v>176</v>
      </c>
      <c r="BE1049" s="113">
        <f>IF(U1049="základní",N1049,0)</f>
        <v>0</v>
      </c>
      <c r="BF1049" s="113">
        <f>IF(U1049="snížená",N1049,0)</f>
        <v>0</v>
      </c>
      <c r="BG1049" s="113">
        <f>IF(U1049="zákl. přenesená",N1049,0)</f>
        <v>0</v>
      </c>
      <c r="BH1049" s="113">
        <f>IF(U1049="sníž. přenesená",N1049,0)</f>
        <v>0</v>
      </c>
      <c r="BI1049" s="113">
        <f>IF(U1049="nulová",N1049,0)</f>
        <v>0</v>
      </c>
      <c r="BJ1049" s="21" t="s">
        <v>88</v>
      </c>
      <c r="BK1049" s="113">
        <f>ROUND(L1049*K1049,2)</f>
        <v>0</v>
      </c>
      <c r="BL1049" s="21" t="s">
        <v>318</v>
      </c>
      <c r="BM1049" s="21" t="s">
        <v>1458</v>
      </c>
    </row>
    <row r="1050" spans="2:51" s="10" customFormat="1" ht="22.5" customHeight="1">
      <c r="B1050" s="178"/>
      <c r="C1050" s="179"/>
      <c r="D1050" s="179"/>
      <c r="E1050" s="180" t="s">
        <v>22</v>
      </c>
      <c r="F1050" s="269" t="s">
        <v>1459</v>
      </c>
      <c r="G1050" s="270"/>
      <c r="H1050" s="270"/>
      <c r="I1050" s="270"/>
      <c r="J1050" s="179"/>
      <c r="K1050" s="181">
        <v>487.54</v>
      </c>
      <c r="L1050" s="179"/>
      <c r="M1050" s="179"/>
      <c r="N1050" s="179"/>
      <c r="O1050" s="179"/>
      <c r="P1050" s="179"/>
      <c r="Q1050" s="179"/>
      <c r="R1050" s="182"/>
      <c r="T1050" s="183"/>
      <c r="U1050" s="179"/>
      <c r="V1050" s="179"/>
      <c r="W1050" s="179"/>
      <c r="X1050" s="179"/>
      <c r="Y1050" s="179"/>
      <c r="Z1050" s="179"/>
      <c r="AA1050" s="184"/>
      <c r="AT1050" s="185" t="s">
        <v>199</v>
      </c>
      <c r="AU1050" s="185" t="s">
        <v>140</v>
      </c>
      <c r="AV1050" s="10" t="s">
        <v>140</v>
      </c>
      <c r="AW1050" s="10" t="s">
        <v>37</v>
      </c>
      <c r="AX1050" s="10" t="s">
        <v>80</v>
      </c>
      <c r="AY1050" s="185" t="s">
        <v>176</v>
      </c>
    </row>
    <row r="1051" spans="2:51" s="11" customFormat="1" ht="22.5" customHeight="1">
      <c r="B1051" s="186"/>
      <c r="C1051" s="187"/>
      <c r="D1051" s="187"/>
      <c r="E1051" s="188" t="s">
        <v>22</v>
      </c>
      <c r="F1051" s="271" t="s">
        <v>200</v>
      </c>
      <c r="G1051" s="272"/>
      <c r="H1051" s="272"/>
      <c r="I1051" s="272"/>
      <c r="J1051" s="187"/>
      <c r="K1051" s="189">
        <v>487.54</v>
      </c>
      <c r="L1051" s="187"/>
      <c r="M1051" s="187"/>
      <c r="N1051" s="187"/>
      <c r="O1051" s="187"/>
      <c r="P1051" s="187"/>
      <c r="Q1051" s="187"/>
      <c r="R1051" s="190"/>
      <c r="T1051" s="191"/>
      <c r="U1051" s="187"/>
      <c r="V1051" s="187"/>
      <c r="W1051" s="187"/>
      <c r="X1051" s="187"/>
      <c r="Y1051" s="187"/>
      <c r="Z1051" s="187"/>
      <c r="AA1051" s="192"/>
      <c r="AT1051" s="193" t="s">
        <v>199</v>
      </c>
      <c r="AU1051" s="193" t="s">
        <v>140</v>
      </c>
      <c r="AV1051" s="11" t="s">
        <v>181</v>
      </c>
      <c r="AW1051" s="11" t="s">
        <v>37</v>
      </c>
      <c r="AX1051" s="11" t="s">
        <v>88</v>
      </c>
      <c r="AY1051" s="193" t="s">
        <v>176</v>
      </c>
    </row>
    <row r="1052" spans="2:65" s="1" customFormat="1" ht="44.25" customHeight="1">
      <c r="B1052" s="38"/>
      <c r="C1052" s="171" t="s">
        <v>1460</v>
      </c>
      <c r="D1052" s="171" t="s">
        <v>177</v>
      </c>
      <c r="E1052" s="172" t="s">
        <v>1461</v>
      </c>
      <c r="F1052" s="265" t="s">
        <v>1462</v>
      </c>
      <c r="G1052" s="265"/>
      <c r="H1052" s="265"/>
      <c r="I1052" s="265"/>
      <c r="J1052" s="173" t="s">
        <v>269</v>
      </c>
      <c r="K1052" s="174">
        <v>480.96</v>
      </c>
      <c r="L1052" s="266">
        <v>0</v>
      </c>
      <c r="M1052" s="267"/>
      <c r="N1052" s="268">
        <f>ROUND(L1052*K1052,2)</f>
        <v>0</v>
      </c>
      <c r="O1052" s="268"/>
      <c r="P1052" s="268"/>
      <c r="Q1052" s="268"/>
      <c r="R1052" s="40"/>
      <c r="T1052" s="175" t="s">
        <v>22</v>
      </c>
      <c r="U1052" s="47" t="s">
        <v>45</v>
      </c>
      <c r="V1052" s="39"/>
      <c r="W1052" s="176">
        <f>V1052*K1052</f>
        <v>0</v>
      </c>
      <c r="X1052" s="176">
        <v>0.01945</v>
      </c>
      <c r="Y1052" s="176">
        <f>X1052*K1052</f>
        <v>9.354671999999999</v>
      </c>
      <c r="Z1052" s="176">
        <v>0</v>
      </c>
      <c r="AA1052" s="177">
        <f>Z1052*K1052</f>
        <v>0</v>
      </c>
      <c r="AR1052" s="21" t="s">
        <v>318</v>
      </c>
      <c r="AT1052" s="21" t="s">
        <v>177</v>
      </c>
      <c r="AU1052" s="21" t="s">
        <v>140</v>
      </c>
      <c r="AY1052" s="21" t="s">
        <v>176</v>
      </c>
      <c r="BE1052" s="113">
        <f>IF(U1052="základní",N1052,0)</f>
        <v>0</v>
      </c>
      <c r="BF1052" s="113">
        <f>IF(U1052="snížená",N1052,0)</f>
        <v>0</v>
      </c>
      <c r="BG1052" s="113">
        <f>IF(U1052="zákl. přenesená",N1052,0)</f>
        <v>0</v>
      </c>
      <c r="BH1052" s="113">
        <f>IF(U1052="sníž. přenesená",N1052,0)</f>
        <v>0</v>
      </c>
      <c r="BI1052" s="113">
        <f>IF(U1052="nulová",N1052,0)</f>
        <v>0</v>
      </c>
      <c r="BJ1052" s="21" t="s">
        <v>88</v>
      </c>
      <c r="BK1052" s="113">
        <f>ROUND(L1052*K1052,2)</f>
        <v>0</v>
      </c>
      <c r="BL1052" s="21" t="s">
        <v>318</v>
      </c>
      <c r="BM1052" s="21" t="s">
        <v>1463</v>
      </c>
    </row>
    <row r="1053" spans="2:51" s="12" customFormat="1" ht="22.5" customHeight="1">
      <c r="B1053" s="194"/>
      <c r="C1053" s="195"/>
      <c r="D1053" s="195"/>
      <c r="E1053" s="196" t="s">
        <v>22</v>
      </c>
      <c r="F1053" s="311" t="s">
        <v>1315</v>
      </c>
      <c r="G1053" s="312"/>
      <c r="H1053" s="312"/>
      <c r="I1053" s="312"/>
      <c r="J1053" s="195"/>
      <c r="K1053" s="197" t="s">
        <v>22</v>
      </c>
      <c r="L1053" s="195"/>
      <c r="M1053" s="195"/>
      <c r="N1053" s="195"/>
      <c r="O1053" s="195"/>
      <c r="P1053" s="195"/>
      <c r="Q1053" s="195"/>
      <c r="R1053" s="198"/>
      <c r="T1053" s="199"/>
      <c r="U1053" s="195"/>
      <c r="V1053" s="195"/>
      <c r="W1053" s="195"/>
      <c r="X1053" s="195"/>
      <c r="Y1053" s="195"/>
      <c r="Z1053" s="195"/>
      <c r="AA1053" s="200"/>
      <c r="AT1053" s="201" t="s">
        <v>199</v>
      </c>
      <c r="AU1053" s="201" t="s">
        <v>140</v>
      </c>
      <c r="AV1053" s="12" t="s">
        <v>88</v>
      </c>
      <c r="AW1053" s="12" t="s">
        <v>37</v>
      </c>
      <c r="AX1053" s="12" t="s">
        <v>80</v>
      </c>
      <c r="AY1053" s="201" t="s">
        <v>176</v>
      </c>
    </row>
    <row r="1054" spans="2:51" s="10" customFormat="1" ht="22.5" customHeight="1">
      <c r="B1054" s="178"/>
      <c r="C1054" s="179"/>
      <c r="D1054" s="179"/>
      <c r="E1054" s="180" t="s">
        <v>22</v>
      </c>
      <c r="F1054" s="303" t="s">
        <v>1464</v>
      </c>
      <c r="G1054" s="304"/>
      <c r="H1054" s="304"/>
      <c r="I1054" s="304"/>
      <c r="J1054" s="179"/>
      <c r="K1054" s="181">
        <v>130.5</v>
      </c>
      <c r="L1054" s="179"/>
      <c r="M1054" s="179"/>
      <c r="N1054" s="179"/>
      <c r="O1054" s="179"/>
      <c r="P1054" s="179"/>
      <c r="Q1054" s="179"/>
      <c r="R1054" s="182"/>
      <c r="T1054" s="183"/>
      <c r="U1054" s="179"/>
      <c r="V1054" s="179"/>
      <c r="W1054" s="179"/>
      <c r="X1054" s="179"/>
      <c r="Y1054" s="179"/>
      <c r="Z1054" s="179"/>
      <c r="AA1054" s="184"/>
      <c r="AT1054" s="185" t="s">
        <v>199</v>
      </c>
      <c r="AU1054" s="185" t="s">
        <v>140</v>
      </c>
      <c r="AV1054" s="10" t="s">
        <v>140</v>
      </c>
      <c r="AW1054" s="10" t="s">
        <v>37</v>
      </c>
      <c r="AX1054" s="10" t="s">
        <v>80</v>
      </c>
      <c r="AY1054" s="185" t="s">
        <v>176</v>
      </c>
    </row>
    <row r="1055" spans="2:51" s="12" customFormat="1" ht="22.5" customHeight="1">
      <c r="B1055" s="194"/>
      <c r="C1055" s="195"/>
      <c r="D1055" s="195"/>
      <c r="E1055" s="196" t="s">
        <v>22</v>
      </c>
      <c r="F1055" s="305" t="s">
        <v>1318</v>
      </c>
      <c r="G1055" s="306"/>
      <c r="H1055" s="306"/>
      <c r="I1055" s="306"/>
      <c r="J1055" s="195"/>
      <c r="K1055" s="197" t="s">
        <v>22</v>
      </c>
      <c r="L1055" s="195"/>
      <c r="M1055" s="195"/>
      <c r="N1055" s="195"/>
      <c r="O1055" s="195"/>
      <c r="P1055" s="195"/>
      <c r="Q1055" s="195"/>
      <c r="R1055" s="198"/>
      <c r="T1055" s="199"/>
      <c r="U1055" s="195"/>
      <c r="V1055" s="195"/>
      <c r="W1055" s="195"/>
      <c r="X1055" s="195"/>
      <c r="Y1055" s="195"/>
      <c r="Z1055" s="195"/>
      <c r="AA1055" s="200"/>
      <c r="AT1055" s="201" t="s">
        <v>199</v>
      </c>
      <c r="AU1055" s="201" t="s">
        <v>140</v>
      </c>
      <c r="AV1055" s="12" t="s">
        <v>88</v>
      </c>
      <c r="AW1055" s="12" t="s">
        <v>37</v>
      </c>
      <c r="AX1055" s="12" t="s">
        <v>80</v>
      </c>
      <c r="AY1055" s="201" t="s">
        <v>176</v>
      </c>
    </row>
    <row r="1056" spans="2:51" s="10" customFormat="1" ht="22.5" customHeight="1">
      <c r="B1056" s="178"/>
      <c r="C1056" s="179"/>
      <c r="D1056" s="179"/>
      <c r="E1056" s="180" t="s">
        <v>22</v>
      </c>
      <c r="F1056" s="303" t="s">
        <v>1465</v>
      </c>
      <c r="G1056" s="304"/>
      <c r="H1056" s="304"/>
      <c r="I1056" s="304"/>
      <c r="J1056" s="179"/>
      <c r="K1056" s="181">
        <v>367.01</v>
      </c>
      <c r="L1056" s="179"/>
      <c r="M1056" s="179"/>
      <c r="N1056" s="179"/>
      <c r="O1056" s="179"/>
      <c r="P1056" s="179"/>
      <c r="Q1056" s="179"/>
      <c r="R1056" s="182"/>
      <c r="T1056" s="183"/>
      <c r="U1056" s="179"/>
      <c r="V1056" s="179"/>
      <c r="W1056" s="179"/>
      <c r="X1056" s="179"/>
      <c r="Y1056" s="179"/>
      <c r="Z1056" s="179"/>
      <c r="AA1056" s="184"/>
      <c r="AT1056" s="185" t="s">
        <v>199</v>
      </c>
      <c r="AU1056" s="185" t="s">
        <v>140</v>
      </c>
      <c r="AV1056" s="10" t="s">
        <v>140</v>
      </c>
      <c r="AW1056" s="10" t="s">
        <v>37</v>
      </c>
      <c r="AX1056" s="10" t="s">
        <v>80</v>
      </c>
      <c r="AY1056" s="185" t="s">
        <v>176</v>
      </c>
    </row>
    <row r="1057" spans="2:51" s="10" customFormat="1" ht="22.5" customHeight="1">
      <c r="B1057" s="178"/>
      <c r="C1057" s="179"/>
      <c r="D1057" s="179"/>
      <c r="E1057" s="180" t="s">
        <v>22</v>
      </c>
      <c r="F1057" s="303" t="s">
        <v>1466</v>
      </c>
      <c r="G1057" s="304"/>
      <c r="H1057" s="304"/>
      <c r="I1057" s="304"/>
      <c r="J1057" s="179"/>
      <c r="K1057" s="181">
        <v>-16.55</v>
      </c>
      <c r="L1057" s="179"/>
      <c r="M1057" s="179"/>
      <c r="N1057" s="179"/>
      <c r="O1057" s="179"/>
      <c r="P1057" s="179"/>
      <c r="Q1057" s="179"/>
      <c r="R1057" s="182"/>
      <c r="T1057" s="183"/>
      <c r="U1057" s="179"/>
      <c r="V1057" s="179"/>
      <c r="W1057" s="179"/>
      <c r="X1057" s="179"/>
      <c r="Y1057" s="179"/>
      <c r="Z1057" s="179"/>
      <c r="AA1057" s="184"/>
      <c r="AT1057" s="185" t="s">
        <v>199</v>
      </c>
      <c r="AU1057" s="185" t="s">
        <v>140</v>
      </c>
      <c r="AV1057" s="10" t="s">
        <v>140</v>
      </c>
      <c r="AW1057" s="10" t="s">
        <v>37</v>
      </c>
      <c r="AX1057" s="10" t="s">
        <v>80</v>
      </c>
      <c r="AY1057" s="185" t="s">
        <v>176</v>
      </c>
    </row>
    <row r="1058" spans="2:51" s="11" customFormat="1" ht="22.5" customHeight="1">
      <c r="B1058" s="186"/>
      <c r="C1058" s="187"/>
      <c r="D1058" s="187"/>
      <c r="E1058" s="188" t="s">
        <v>22</v>
      </c>
      <c r="F1058" s="271" t="s">
        <v>200</v>
      </c>
      <c r="G1058" s="272"/>
      <c r="H1058" s="272"/>
      <c r="I1058" s="272"/>
      <c r="J1058" s="187"/>
      <c r="K1058" s="189">
        <v>480.96</v>
      </c>
      <c r="L1058" s="187"/>
      <c r="M1058" s="187"/>
      <c r="N1058" s="187"/>
      <c r="O1058" s="187"/>
      <c r="P1058" s="187"/>
      <c r="Q1058" s="187"/>
      <c r="R1058" s="190"/>
      <c r="T1058" s="191"/>
      <c r="U1058" s="187"/>
      <c r="V1058" s="187"/>
      <c r="W1058" s="187"/>
      <c r="X1058" s="187"/>
      <c r="Y1058" s="187"/>
      <c r="Z1058" s="187"/>
      <c r="AA1058" s="192"/>
      <c r="AT1058" s="193" t="s">
        <v>199</v>
      </c>
      <c r="AU1058" s="193" t="s">
        <v>140</v>
      </c>
      <c r="AV1058" s="11" t="s">
        <v>181</v>
      </c>
      <c r="AW1058" s="11" t="s">
        <v>37</v>
      </c>
      <c r="AX1058" s="11" t="s">
        <v>88</v>
      </c>
      <c r="AY1058" s="193" t="s">
        <v>176</v>
      </c>
    </row>
    <row r="1059" spans="2:65" s="1" customFormat="1" ht="44.25" customHeight="1">
      <c r="B1059" s="38"/>
      <c r="C1059" s="171" t="s">
        <v>1467</v>
      </c>
      <c r="D1059" s="171" t="s">
        <v>177</v>
      </c>
      <c r="E1059" s="172" t="s">
        <v>1468</v>
      </c>
      <c r="F1059" s="265" t="s">
        <v>1469</v>
      </c>
      <c r="G1059" s="265"/>
      <c r="H1059" s="265"/>
      <c r="I1059" s="265"/>
      <c r="J1059" s="173" t="s">
        <v>269</v>
      </c>
      <c r="K1059" s="174">
        <v>16.55</v>
      </c>
      <c r="L1059" s="266">
        <v>0</v>
      </c>
      <c r="M1059" s="267"/>
      <c r="N1059" s="268">
        <f aca="true" t="shared" si="45" ref="N1059:N1066">ROUND(L1059*K1059,2)</f>
        <v>0</v>
      </c>
      <c r="O1059" s="268"/>
      <c r="P1059" s="268"/>
      <c r="Q1059" s="268"/>
      <c r="R1059" s="40"/>
      <c r="T1059" s="175" t="s">
        <v>22</v>
      </c>
      <c r="U1059" s="47" t="s">
        <v>45</v>
      </c>
      <c r="V1059" s="39"/>
      <c r="W1059" s="176">
        <f aca="true" t="shared" si="46" ref="W1059:W1066">V1059*K1059</f>
        <v>0</v>
      </c>
      <c r="X1059" s="176">
        <v>0.01956</v>
      </c>
      <c r="Y1059" s="176">
        <f aca="true" t="shared" si="47" ref="Y1059:Y1066">X1059*K1059</f>
        <v>0.323718</v>
      </c>
      <c r="Z1059" s="176">
        <v>0</v>
      </c>
      <c r="AA1059" s="177">
        <f aca="true" t="shared" si="48" ref="AA1059:AA1066">Z1059*K1059</f>
        <v>0</v>
      </c>
      <c r="AR1059" s="21" t="s">
        <v>318</v>
      </c>
      <c r="AT1059" s="21" t="s">
        <v>177</v>
      </c>
      <c r="AU1059" s="21" t="s">
        <v>140</v>
      </c>
      <c r="AY1059" s="21" t="s">
        <v>176</v>
      </c>
      <c r="BE1059" s="113">
        <f aca="true" t="shared" si="49" ref="BE1059:BE1066">IF(U1059="základní",N1059,0)</f>
        <v>0</v>
      </c>
      <c r="BF1059" s="113">
        <f aca="true" t="shared" si="50" ref="BF1059:BF1066">IF(U1059="snížená",N1059,0)</f>
        <v>0</v>
      </c>
      <c r="BG1059" s="113">
        <f aca="true" t="shared" si="51" ref="BG1059:BG1066">IF(U1059="zákl. přenesená",N1059,0)</f>
        <v>0</v>
      </c>
      <c r="BH1059" s="113">
        <f aca="true" t="shared" si="52" ref="BH1059:BH1066">IF(U1059="sníž. přenesená",N1059,0)</f>
        <v>0</v>
      </c>
      <c r="BI1059" s="113">
        <f aca="true" t="shared" si="53" ref="BI1059:BI1066">IF(U1059="nulová",N1059,0)</f>
        <v>0</v>
      </c>
      <c r="BJ1059" s="21" t="s">
        <v>88</v>
      </c>
      <c r="BK1059" s="113">
        <f aca="true" t="shared" si="54" ref="BK1059:BK1066">ROUND(L1059*K1059,2)</f>
        <v>0</v>
      </c>
      <c r="BL1059" s="21" t="s">
        <v>318</v>
      </c>
      <c r="BM1059" s="21" t="s">
        <v>1470</v>
      </c>
    </row>
    <row r="1060" spans="2:65" s="1" customFormat="1" ht="31.5" customHeight="1">
      <c r="B1060" s="38"/>
      <c r="C1060" s="171" t="s">
        <v>1471</v>
      </c>
      <c r="D1060" s="171" t="s">
        <v>177</v>
      </c>
      <c r="E1060" s="172" t="s">
        <v>1472</v>
      </c>
      <c r="F1060" s="265" t="s">
        <v>1473</v>
      </c>
      <c r="G1060" s="265"/>
      <c r="H1060" s="265"/>
      <c r="I1060" s="265"/>
      <c r="J1060" s="173" t="s">
        <v>461</v>
      </c>
      <c r="K1060" s="174">
        <v>6</v>
      </c>
      <c r="L1060" s="266">
        <v>0</v>
      </c>
      <c r="M1060" s="267"/>
      <c r="N1060" s="268">
        <f t="shared" si="45"/>
        <v>0</v>
      </c>
      <c r="O1060" s="268"/>
      <c r="P1060" s="268"/>
      <c r="Q1060" s="268"/>
      <c r="R1060" s="40"/>
      <c r="T1060" s="175" t="s">
        <v>22</v>
      </c>
      <c r="U1060" s="47" t="s">
        <v>45</v>
      </c>
      <c r="V1060" s="39"/>
      <c r="W1060" s="176">
        <f t="shared" si="46"/>
        <v>0</v>
      </c>
      <c r="X1060" s="176">
        <v>0.00022</v>
      </c>
      <c r="Y1060" s="176">
        <f t="shared" si="47"/>
        <v>0.00132</v>
      </c>
      <c r="Z1060" s="176">
        <v>0</v>
      </c>
      <c r="AA1060" s="177">
        <f t="shared" si="48"/>
        <v>0</v>
      </c>
      <c r="AR1060" s="21" t="s">
        <v>318</v>
      </c>
      <c r="AT1060" s="21" t="s">
        <v>177</v>
      </c>
      <c r="AU1060" s="21" t="s">
        <v>140</v>
      </c>
      <c r="AY1060" s="21" t="s">
        <v>176</v>
      </c>
      <c r="BE1060" s="113">
        <f t="shared" si="49"/>
        <v>0</v>
      </c>
      <c r="BF1060" s="113">
        <f t="shared" si="50"/>
        <v>0</v>
      </c>
      <c r="BG1060" s="113">
        <f t="shared" si="51"/>
        <v>0</v>
      </c>
      <c r="BH1060" s="113">
        <f t="shared" si="52"/>
        <v>0</v>
      </c>
      <c r="BI1060" s="113">
        <f t="shared" si="53"/>
        <v>0</v>
      </c>
      <c r="BJ1060" s="21" t="s">
        <v>88</v>
      </c>
      <c r="BK1060" s="113">
        <f t="shared" si="54"/>
        <v>0</v>
      </c>
      <c r="BL1060" s="21" t="s">
        <v>318</v>
      </c>
      <c r="BM1060" s="21" t="s">
        <v>1474</v>
      </c>
    </row>
    <row r="1061" spans="2:65" s="1" customFormat="1" ht="31.5" customHeight="1">
      <c r="B1061" s="38"/>
      <c r="C1061" s="202" t="s">
        <v>1475</v>
      </c>
      <c r="D1061" s="202" t="s">
        <v>352</v>
      </c>
      <c r="E1061" s="203" t="s">
        <v>1476</v>
      </c>
      <c r="F1061" s="307" t="s">
        <v>1477</v>
      </c>
      <c r="G1061" s="307"/>
      <c r="H1061" s="307"/>
      <c r="I1061" s="307"/>
      <c r="J1061" s="204" t="s">
        <v>461</v>
      </c>
      <c r="K1061" s="205">
        <v>3</v>
      </c>
      <c r="L1061" s="308">
        <v>0</v>
      </c>
      <c r="M1061" s="309"/>
      <c r="N1061" s="310">
        <f t="shared" si="45"/>
        <v>0</v>
      </c>
      <c r="O1061" s="268"/>
      <c r="P1061" s="268"/>
      <c r="Q1061" s="268"/>
      <c r="R1061" s="40"/>
      <c r="T1061" s="175" t="s">
        <v>22</v>
      </c>
      <c r="U1061" s="47" t="s">
        <v>45</v>
      </c>
      <c r="V1061" s="39"/>
      <c r="W1061" s="176">
        <f t="shared" si="46"/>
        <v>0</v>
      </c>
      <c r="X1061" s="176">
        <v>0.02119</v>
      </c>
      <c r="Y1061" s="176">
        <f t="shared" si="47"/>
        <v>0.06357</v>
      </c>
      <c r="Z1061" s="176">
        <v>0</v>
      </c>
      <c r="AA1061" s="177">
        <f t="shared" si="48"/>
        <v>0</v>
      </c>
      <c r="AR1061" s="21" t="s">
        <v>442</v>
      </c>
      <c r="AT1061" s="21" t="s">
        <v>352</v>
      </c>
      <c r="AU1061" s="21" t="s">
        <v>140</v>
      </c>
      <c r="AY1061" s="21" t="s">
        <v>176</v>
      </c>
      <c r="BE1061" s="113">
        <f t="shared" si="49"/>
        <v>0</v>
      </c>
      <c r="BF1061" s="113">
        <f t="shared" si="50"/>
        <v>0</v>
      </c>
      <c r="BG1061" s="113">
        <f t="shared" si="51"/>
        <v>0</v>
      </c>
      <c r="BH1061" s="113">
        <f t="shared" si="52"/>
        <v>0</v>
      </c>
      <c r="BI1061" s="113">
        <f t="shared" si="53"/>
        <v>0</v>
      </c>
      <c r="BJ1061" s="21" t="s">
        <v>88</v>
      </c>
      <c r="BK1061" s="113">
        <f t="shared" si="54"/>
        <v>0</v>
      </c>
      <c r="BL1061" s="21" t="s">
        <v>318</v>
      </c>
      <c r="BM1061" s="21" t="s">
        <v>1478</v>
      </c>
    </row>
    <row r="1062" spans="2:65" s="1" customFormat="1" ht="31.5" customHeight="1">
      <c r="B1062" s="38"/>
      <c r="C1062" s="171" t="s">
        <v>1479</v>
      </c>
      <c r="D1062" s="171" t="s">
        <v>177</v>
      </c>
      <c r="E1062" s="172" t="s">
        <v>1480</v>
      </c>
      <c r="F1062" s="265" t="s">
        <v>1481</v>
      </c>
      <c r="G1062" s="265"/>
      <c r="H1062" s="265"/>
      <c r="I1062" s="265"/>
      <c r="J1062" s="173" t="s">
        <v>461</v>
      </c>
      <c r="K1062" s="174">
        <v>13</v>
      </c>
      <c r="L1062" s="266">
        <v>0</v>
      </c>
      <c r="M1062" s="267"/>
      <c r="N1062" s="268">
        <f t="shared" si="45"/>
        <v>0</v>
      </c>
      <c r="O1062" s="268"/>
      <c r="P1062" s="268"/>
      <c r="Q1062" s="268"/>
      <c r="R1062" s="40"/>
      <c r="T1062" s="175" t="s">
        <v>22</v>
      </c>
      <c r="U1062" s="47" t="s">
        <v>45</v>
      </c>
      <c r="V1062" s="39"/>
      <c r="W1062" s="176">
        <f t="shared" si="46"/>
        <v>0</v>
      </c>
      <c r="X1062" s="176">
        <v>0.00022</v>
      </c>
      <c r="Y1062" s="176">
        <f t="shared" si="47"/>
        <v>0.00286</v>
      </c>
      <c r="Z1062" s="176">
        <v>0</v>
      </c>
      <c r="AA1062" s="177">
        <f t="shared" si="48"/>
        <v>0</v>
      </c>
      <c r="AR1062" s="21" t="s">
        <v>318</v>
      </c>
      <c r="AT1062" s="21" t="s">
        <v>177</v>
      </c>
      <c r="AU1062" s="21" t="s">
        <v>140</v>
      </c>
      <c r="AY1062" s="21" t="s">
        <v>176</v>
      </c>
      <c r="BE1062" s="113">
        <f t="shared" si="49"/>
        <v>0</v>
      </c>
      <c r="BF1062" s="113">
        <f t="shared" si="50"/>
        <v>0</v>
      </c>
      <c r="BG1062" s="113">
        <f t="shared" si="51"/>
        <v>0</v>
      </c>
      <c r="BH1062" s="113">
        <f t="shared" si="52"/>
        <v>0</v>
      </c>
      <c r="BI1062" s="113">
        <f t="shared" si="53"/>
        <v>0</v>
      </c>
      <c r="BJ1062" s="21" t="s">
        <v>88</v>
      </c>
      <c r="BK1062" s="113">
        <f t="shared" si="54"/>
        <v>0</v>
      </c>
      <c r="BL1062" s="21" t="s">
        <v>318</v>
      </c>
      <c r="BM1062" s="21" t="s">
        <v>1482</v>
      </c>
    </row>
    <row r="1063" spans="2:65" s="1" customFormat="1" ht="22.5" customHeight="1">
      <c r="B1063" s="38"/>
      <c r="C1063" s="202" t="s">
        <v>1483</v>
      </c>
      <c r="D1063" s="202" t="s">
        <v>352</v>
      </c>
      <c r="E1063" s="203" t="s">
        <v>1484</v>
      </c>
      <c r="F1063" s="307" t="s">
        <v>1485</v>
      </c>
      <c r="G1063" s="307"/>
      <c r="H1063" s="307"/>
      <c r="I1063" s="307"/>
      <c r="J1063" s="204" t="s">
        <v>461</v>
      </c>
      <c r="K1063" s="205">
        <v>12</v>
      </c>
      <c r="L1063" s="308">
        <v>0</v>
      </c>
      <c r="M1063" s="309"/>
      <c r="N1063" s="310">
        <f t="shared" si="45"/>
        <v>0</v>
      </c>
      <c r="O1063" s="268"/>
      <c r="P1063" s="268"/>
      <c r="Q1063" s="268"/>
      <c r="R1063" s="40"/>
      <c r="T1063" s="175" t="s">
        <v>22</v>
      </c>
      <c r="U1063" s="47" t="s">
        <v>45</v>
      </c>
      <c r="V1063" s="39"/>
      <c r="W1063" s="176">
        <f t="shared" si="46"/>
        <v>0</v>
      </c>
      <c r="X1063" s="176">
        <v>0.02283</v>
      </c>
      <c r="Y1063" s="176">
        <f t="shared" si="47"/>
        <v>0.27396</v>
      </c>
      <c r="Z1063" s="176">
        <v>0</v>
      </c>
      <c r="AA1063" s="177">
        <f t="shared" si="48"/>
        <v>0</v>
      </c>
      <c r="AR1063" s="21" t="s">
        <v>442</v>
      </c>
      <c r="AT1063" s="21" t="s">
        <v>352</v>
      </c>
      <c r="AU1063" s="21" t="s">
        <v>140</v>
      </c>
      <c r="AY1063" s="21" t="s">
        <v>176</v>
      </c>
      <c r="BE1063" s="113">
        <f t="shared" si="49"/>
        <v>0</v>
      </c>
      <c r="BF1063" s="113">
        <f t="shared" si="50"/>
        <v>0</v>
      </c>
      <c r="BG1063" s="113">
        <f t="shared" si="51"/>
        <v>0</v>
      </c>
      <c r="BH1063" s="113">
        <f t="shared" si="52"/>
        <v>0</v>
      </c>
      <c r="BI1063" s="113">
        <f t="shared" si="53"/>
        <v>0</v>
      </c>
      <c r="BJ1063" s="21" t="s">
        <v>88</v>
      </c>
      <c r="BK1063" s="113">
        <f t="shared" si="54"/>
        <v>0</v>
      </c>
      <c r="BL1063" s="21" t="s">
        <v>318</v>
      </c>
      <c r="BM1063" s="21" t="s">
        <v>1486</v>
      </c>
    </row>
    <row r="1064" spans="2:65" s="1" customFormat="1" ht="22.5" customHeight="1">
      <c r="B1064" s="38"/>
      <c r="C1064" s="202" t="s">
        <v>1487</v>
      </c>
      <c r="D1064" s="202" t="s">
        <v>352</v>
      </c>
      <c r="E1064" s="203" t="s">
        <v>1488</v>
      </c>
      <c r="F1064" s="307" t="s">
        <v>1489</v>
      </c>
      <c r="G1064" s="307"/>
      <c r="H1064" s="307"/>
      <c r="I1064" s="307"/>
      <c r="J1064" s="204" t="s">
        <v>461</v>
      </c>
      <c r="K1064" s="205">
        <v>1</v>
      </c>
      <c r="L1064" s="308">
        <v>0</v>
      </c>
      <c r="M1064" s="309"/>
      <c r="N1064" s="310">
        <f t="shared" si="45"/>
        <v>0</v>
      </c>
      <c r="O1064" s="268"/>
      <c r="P1064" s="268"/>
      <c r="Q1064" s="268"/>
      <c r="R1064" s="40"/>
      <c r="T1064" s="175" t="s">
        <v>22</v>
      </c>
      <c r="U1064" s="47" t="s">
        <v>45</v>
      </c>
      <c r="V1064" s="39"/>
      <c r="W1064" s="176">
        <f t="shared" si="46"/>
        <v>0</v>
      </c>
      <c r="X1064" s="176">
        <v>0.02471</v>
      </c>
      <c r="Y1064" s="176">
        <f t="shared" si="47"/>
        <v>0.02471</v>
      </c>
      <c r="Z1064" s="176">
        <v>0</v>
      </c>
      <c r="AA1064" s="177">
        <f t="shared" si="48"/>
        <v>0</v>
      </c>
      <c r="AR1064" s="21" t="s">
        <v>442</v>
      </c>
      <c r="AT1064" s="21" t="s">
        <v>352</v>
      </c>
      <c r="AU1064" s="21" t="s">
        <v>140</v>
      </c>
      <c r="AY1064" s="21" t="s">
        <v>176</v>
      </c>
      <c r="BE1064" s="113">
        <f t="shared" si="49"/>
        <v>0</v>
      </c>
      <c r="BF1064" s="113">
        <f t="shared" si="50"/>
        <v>0</v>
      </c>
      <c r="BG1064" s="113">
        <f t="shared" si="51"/>
        <v>0</v>
      </c>
      <c r="BH1064" s="113">
        <f t="shared" si="52"/>
        <v>0</v>
      </c>
      <c r="BI1064" s="113">
        <f t="shared" si="53"/>
        <v>0</v>
      </c>
      <c r="BJ1064" s="21" t="s">
        <v>88</v>
      </c>
      <c r="BK1064" s="113">
        <f t="shared" si="54"/>
        <v>0</v>
      </c>
      <c r="BL1064" s="21" t="s">
        <v>318</v>
      </c>
      <c r="BM1064" s="21" t="s">
        <v>1490</v>
      </c>
    </row>
    <row r="1065" spans="2:65" s="1" customFormat="1" ht="31.5" customHeight="1">
      <c r="B1065" s="38"/>
      <c r="C1065" s="171" t="s">
        <v>1491</v>
      </c>
      <c r="D1065" s="171" t="s">
        <v>177</v>
      </c>
      <c r="E1065" s="172" t="s">
        <v>1492</v>
      </c>
      <c r="F1065" s="265" t="s">
        <v>1493</v>
      </c>
      <c r="G1065" s="265"/>
      <c r="H1065" s="265"/>
      <c r="I1065" s="265"/>
      <c r="J1065" s="173" t="s">
        <v>461</v>
      </c>
      <c r="K1065" s="174">
        <v>6</v>
      </c>
      <c r="L1065" s="266">
        <v>0</v>
      </c>
      <c r="M1065" s="267"/>
      <c r="N1065" s="268">
        <f t="shared" si="45"/>
        <v>0</v>
      </c>
      <c r="O1065" s="268"/>
      <c r="P1065" s="268"/>
      <c r="Q1065" s="268"/>
      <c r="R1065" s="40"/>
      <c r="T1065" s="175" t="s">
        <v>22</v>
      </c>
      <c r="U1065" s="47" t="s">
        <v>45</v>
      </c>
      <c r="V1065" s="39"/>
      <c r="W1065" s="176">
        <f t="shared" si="46"/>
        <v>0</v>
      </c>
      <c r="X1065" s="176">
        <v>0</v>
      </c>
      <c r="Y1065" s="176">
        <f t="shared" si="47"/>
        <v>0</v>
      </c>
      <c r="Z1065" s="176">
        <v>0.0169</v>
      </c>
      <c r="AA1065" s="177">
        <f t="shared" si="48"/>
        <v>0.10139999999999999</v>
      </c>
      <c r="AR1065" s="21" t="s">
        <v>318</v>
      </c>
      <c r="AT1065" s="21" t="s">
        <v>177</v>
      </c>
      <c r="AU1065" s="21" t="s">
        <v>140</v>
      </c>
      <c r="AY1065" s="21" t="s">
        <v>176</v>
      </c>
      <c r="BE1065" s="113">
        <f t="shared" si="49"/>
        <v>0</v>
      </c>
      <c r="BF1065" s="113">
        <f t="shared" si="50"/>
        <v>0</v>
      </c>
      <c r="BG1065" s="113">
        <f t="shared" si="51"/>
        <v>0</v>
      </c>
      <c r="BH1065" s="113">
        <f t="shared" si="52"/>
        <v>0</v>
      </c>
      <c r="BI1065" s="113">
        <f t="shared" si="53"/>
        <v>0</v>
      </c>
      <c r="BJ1065" s="21" t="s">
        <v>88</v>
      </c>
      <c r="BK1065" s="113">
        <f t="shared" si="54"/>
        <v>0</v>
      </c>
      <c r="BL1065" s="21" t="s">
        <v>318</v>
      </c>
      <c r="BM1065" s="21" t="s">
        <v>1494</v>
      </c>
    </row>
    <row r="1066" spans="2:65" s="1" customFormat="1" ht="31.5" customHeight="1">
      <c r="B1066" s="38"/>
      <c r="C1066" s="171" t="s">
        <v>1495</v>
      </c>
      <c r="D1066" s="171" t="s">
        <v>177</v>
      </c>
      <c r="E1066" s="172" t="s">
        <v>1496</v>
      </c>
      <c r="F1066" s="265" t="s">
        <v>1497</v>
      </c>
      <c r="G1066" s="265"/>
      <c r="H1066" s="265"/>
      <c r="I1066" s="265"/>
      <c r="J1066" s="173" t="s">
        <v>1230</v>
      </c>
      <c r="K1066" s="214">
        <v>0</v>
      </c>
      <c r="L1066" s="266">
        <v>0</v>
      </c>
      <c r="M1066" s="267"/>
      <c r="N1066" s="268">
        <f t="shared" si="45"/>
        <v>0</v>
      </c>
      <c r="O1066" s="268"/>
      <c r="P1066" s="268"/>
      <c r="Q1066" s="268"/>
      <c r="R1066" s="40"/>
      <c r="T1066" s="175" t="s">
        <v>22</v>
      </c>
      <c r="U1066" s="47" t="s">
        <v>45</v>
      </c>
      <c r="V1066" s="39"/>
      <c r="W1066" s="176">
        <f t="shared" si="46"/>
        <v>0</v>
      </c>
      <c r="X1066" s="176">
        <v>0</v>
      </c>
      <c r="Y1066" s="176">
        <f t="shared" si="47"/>
        <v>0</v>
      </c>
      <c r="Z1066" s="176">
        <v>0</v>
      </c>
      <c r="AA1066" s="177">
        <f t="shared" si="48"/>
        <v>0</v>
      </c>
      <c r="AR1066" s="21" t="s">
        <v>318</v>
      </c>
      <c r="AT1066" s="21" t="s">
        <v>177</v>
      </c>
      <c r="AU1066" s="21" t="s">
        <v>140</v>
      </c>
      <c r="AY1066" s="21" t="s">
        <v>176</v>
      </c>
      <c r="BE1066" s="113">
        <f t="shared" si="49"/>
        <v>0</v>
      </c>
      <c r="BF1066" s="113">
        <f t="shared" si="50"/>
        <v>0</v>
      </c>
      <c r="BG1066" s="113">
        <f t="shared" si="51"/>
        <v>0</v>
      </c>
      <c r="BH1066" s="113">
        <f t="shared" si="52"/>
        <v>0</v>
      </c>
      <c r="BI1066" s="113">
        <f t="shared" si="53"/>
        <v>0</v>
      </c>
      <c r="BJ1066" s="21" t="s">
        <v>88</v>
      </c>
      <c r="BK1066" s="113">
        <f t="shared" si="54"/>
        <v>0</v>
      </c>
      <c r="BL1066" s="21" t="s">
        <v>318</v>
      </c>
      <c r="BM1066" s="21" t="s">
        <v>1498</v>
      </c>
    </row>
    <row r="1067" spans="2:63" s="9" customFormat="1" ht="29.85" customHeight="1">
      <c r="B1067" s="160"/>
      <c r="C1067" s="161"/>
      <c r="D1067" s="170" t="s">
        <v>254</v>
      </c>
      <c r="E1067" s="170"/>
      <c r="F1067" s="170"/>
      <c r="G1067" s="170"/>
      <c r="H1067" s="170"/>
      <c r="I1067" s="170"/>
      <c r="J1067" s="170"/>
      <c r="K1067" s="170"/>
      <c r="L1067" s="170"/>
      <c r="M1067" s="170"/>
      <c r="N1067" s="277">
        <f>BK1067</f>
        <v>0</v>
      </c>
      <c r="O1067" s="278"/>
      <c r="P1067" s="278"/>
      <c r="Q1067" s="278"/>
      <c r="R1067" s="163"/>
      <c r="T1067" s="164"/>
      <c r="U1067" s="161"/>
      <c r="V1067" s="161"/>
      <c r="W1067" s="165">
        <f>SUM(W1068:W1155)</f>
        <v>0</v>
      </c>
      <c r="X1067" s="161"/>
      <c r="Y1067" s="165">
        <f>SUM(Y1068:Y1155)</f>
        <v>0</v>
      </c>
      <c r="Z1067" s="161"/>
      <c r="AA1067" s="166">
        <f>SUM(AA1068:AA1155)</f>
        <v>2.07521816</v>
      </c>
      <c r="AR1067" s="167" t="s">
        <v>140</v>
      </c>
      <c r="AT1067" s="168" t="s">
        <v>79</v>
      </c>
      <c r="AU1067" s="168" t="s">
        <v>88</v>
      </c>
      <c r="AY1067" s="167" t="s">
        <v>176</v>
      </c>
      <c r="BK1067" s="169">
        <f>SUM(BK1068:BK1155)</f>
        <v>0</v>
      </c>
    </row>
    <row r="1068" spans="2:65" s="1" customFormat="1" ht="31.5" customHeight="1">
      <c r="B1068" s="38"/>
      <c r="C1068" s="171" t="s">
        <v>1499</v>
      </c>
      <c r="D1068" s="171" t="s">
        <v>177</v>
      </c>
      <c r="E1068" s="172" t="s">
        <v>1500</v>
      </c>
      <c r="F1068" s="265" t="s">
        <v>1501</v>
      </c>
      <c r="G1068" s="265"/>
      <c r="H1068" s="265"/>
      <c r="I1068" s="265"/>
      <c r="J1068" s="173" t="s">
        <v>315</v>
      </c>
      <c r="K1068" s="174">
        <v>25.765</v>
      </c>
      <c r="L1068" s="266">
        <v>0</v>
      </c>
      <c r="M1068" s="267"/>
      <c r="N1068" s="268">
        <f>ROUND(L1068*K1068,2)</f>
        <v>0</v>
      </c>
      <c r="O1068" s="268"/>
      <c r="P1068" s="268"/>
      <c r="Q1068" s="268"/>
      <c r="R1068" s="40"/>
      <c r="T1068" s="175" t="s">
        <v>22</v>
      </c>
      <c r="U1068" s="47" t="s">
        <v>45</v>
      </c>
      <c r="V1068" s="39"/>
      <c r="W1068" s="176">
        <f>V1068*K1068</f>
        <v>0</v>
      </c>
      <c r="X1068" s="176">
        <v>0</v>
      </c>
      <c r="Y1068" s="176">
        <f>X1068*K1068</f>
        <v>0</v>
      </c>
      <c r="Z1068" s="176">
        <v>0</v>
      </c>
      <c r="AA1068" s="177">
        <f>Z1068*K1068</f>
        <v>0</v>
      </c>
      <c r="AR1068" s="21" t="s">
        <v>318</v>
      </c>
      <c r="AT1068" s="21" t="s">
        <v>177</v>
      </c>
      <c r="AU1068" s="21" t="s">
        <v>140</v>
      </c>
      <c r="AY1068" s="21" t="s">
        <v>176</v>
      </c>
      <c r="BE1068" s="113">
        <f>IF(U1068="základní",N1068,0)</f>
        <v>0</v>
      </c>
      <c r="BF1068" s="113">
        <f>IF(U1068="snížená",N1068,0)</f>
        <v>0</v>
      </c>
      <c r="BG1068" s="113">
        <f>IF(U1068="zákl. přenesená",N1068,0)</f>
        <v>0</v>
      </c>
      <c r="BH1068" s="113">
        <f>IF(U1068="sníž. přenesená",N1068,0)</f>
        <v>0</v>
      </c>
      <c r="BI1068" s="113">
        <f>IF(U1068="nulová",N1068,0)</f>
        <v>0</v>
      </c>
      <c r="BJ1068" s="21" t="s">
        <v>88</v>
      </c>
      <c r="BK1068" s="113">
        <f>ROUND(L1068*K1068,2)</f>
        <v>0</v>
      </c>
      <c r="BL1068" s="21" t="s">
        <v>318</v>
      </c>
      <c r="BM1068" s="21" t="s">
        <v>1502</v>
      </c>
    </row>
    <row r="1069" spans="2:51" s="10" customFormat="1" ht="22.5" customHeight="1">
      <c r="B1069" s="178"/>
      <c r="C1069" s="179"/>
      <c r="D1069" s="179"/>
      <c r="E1069" s="180" t="s">
        <v>22</v>
      </c>
      <c r="F1069" s="269" t="s">
        <v>1503</v>
      </c>
      <c r="G1069" s="270"/>
      <c r="H1069" s="270"/>
      <c r="I1069" s="270"/>
      <c r="J1069" s="179"/>
      <c r="K1069" s="181">
        <v>25.765</v>
      </c>
      <c r="L1069" s="179"/>
      <c r="M1069" s="179"/>
      <c r="N1069" s="179"/>
      <c r="O1069" s="179"/>
      <c r="P1069" s="179"/>
      <c r="Q1069" s="179"/>
      <c r="R1069" s="182"/>
      <c r="T1069" s="183"/>
      <c r="U1069" s="179"/>
      <c r="V1069" s="179"/>
      <c r="W1069" s="179"/>
      <c r="X1069" s="179"/>
      <c r="Y1069" s="179"/>
      <c r="Z1069" s="179"/>
      <c r="AA1069" s="184"/>
      <c r="AT1069" s="185" t="s">
        <v>199</v>
      </c>
      <c r="AU1069" s="185" t="s">
        <v>140</v>
      </c>
      <c r="AV1069" s="10" t="s">
        <v>140</v>
      </c>
      <c r="AW1069" s="10" t="s">
        <v>37</v>
      </c>
      <c r="AX1069" s="10" t="s">
        <v>80</v>
      </c>
      <c r="AY1069" s="185" t="s">
        <v>176</v>
      </c>
    </row>
    <row r="1070" spans="2:51" s="11" customFormat="1" ht="22.5" customHeight="1">
      <c r="B1070" s="186"/>
      <c r="C1070" s="187"/>
      <c r="D1070" s="187"/>
      <c r="E1070" s="188" t="s">
        <v>22</v>
      </c>
      <c r="F1070" s="271" t="s">
        <v>200</v>
      </c>
      <c r="G1070" s="272"/>
      <c r="H1070" s="272"/>
      <c r="I1070" s="272"/>
      <c r="J1070" s="187"/>
      <c r="K1070" s="189">
        <v>25.765</v>
      </c>
      <c r="L1070" s="187"/>
      <c r="M1070" s="187"/>
      <c r="N1070" s="187"/>
      <c r="O1070" s="187"/>
      <c r="P1070" s="187"/>
      <c r="Q1070" s="187"/>
      <c r="R1070" s="190"/>
      <c r="T1070" s="191"/>
      <c r="U1070" s="187"/>
      <c r="V1070" s="187"/>
      <c r="W1070" s="187"/>
      <c r="X1070" s="187"/>
      <c r="Y1070" s="187"/>
      <c r="Z1070" s="187"/>
      <c r="AA1070" s="192"/>
      <c r="AT1070" s="193" t="s">
        <v>199</v>
      </c>
      <c r="AU1070" s="193" t="s">
        <v>140</v>
      </c>
      <c r="AV1070" s="11" t="s">
        <v>181</v>
      </c>
      <c r="AW1070" s="11" t="s">
        <v>37</v>
      </c>
      <c r="AX1070" s="11" t="s">
        <v>88</v>
      </c>
      <c r="AY1070" s="193" t="s">
        <v>176</v>
      </c>
    </row>
    <row r="1071" spans="2:51" s="10" customFormat="1" ht="22.5" customHeight="1">
      <c r="B1071" s="178"/>
      <c r="C1071" s="179"/>
      <c r="D1071" s="179"/>
      <c r="E1071" s="180" t="s">
        <v>22</v>
      </c>
      <c r="F1071" s="303" t="s">
        <v>22</v>
      </c>
      <c r="G1071" s="304"/>
      <c r="H1071" s="304"/>
      <c r="I1071" s="304"/>
      <c r="J1071" s="179"/>
      <c r="K1071" s="181">
        <v>0</v>
      </c>
      <c r="L1071" s="179"/>
      <c r="M1071" s="179"/>
      <c r="N1071" s="179"/>
      <c r="O1071" s="179"/>
      <c r="P1071" s="179"/>
      <c r="Q1071" s="179"/>
      <c r="R1071" s="182"/>
      <c r="T1071" s="183"/>
      <c r="U1071" s="179"/>
      <c r="V1071" s="179"/>
      <c r="W1071" s="179"/>
      <c r="X1071" s="179"/>
      <c r="Y1071" s="179"/>
      <c r="Z1071" s="179"/>
      <c r="AA1071" s="184"/>
      <c r="AT1071" s="185" t="s">
        <v>199</v>
      </c>
      <c r="AU1071" s="185" t="s">
        <v>140</v>
      </c>
      <c r="AV1071" s="10" t="s">
        <v>140</v>
      </c>
      <c r="AW1071" s="10" t="s">
        <v>37</v>
      </c>
      <c r="AX1071" s="10" t="s">
        <v>80</v>
      </c>
      <c r="AY1071" s="185" t="s">
        <v>176</v>
      </c>
    </row>
    <row r="1072" spans="2:51" s="10" customFormat="1" ht="22.5" customHeight="1">
      <c r="B1072" s="178"/>
      <c r="C1072" s="179"/>
      <c r="D1072" s="179"/>
      <c r="E1072" s="180" t="s">
        <v>22</v>
      </c>
      <c r="F1072" s="303" t="s">
        <v>22</v>
      </c>
      <c r="G1072" s="304"/>
      <c r="H1072" s="304"/>
      <c r="I1072" s="304"/>
      <c r="J1072" s="179"/>
      <c r="K1072" s="181">
        <v>0</v>
      </c>
      <c r="L1072" s="179"/>
      <c r="M1072" s="179"/>
      <c r="N1072" s="179"/>
      <c r="O1072" s="179"/>
      <c r="P1072" s="179"/>
      <c r="Q1072" s="179"/>
      <c r="R1072" s="182"/>
      <c r="T1072" s="183"/>
      <c r="U1072" s="179"/>
      <c r="V1072" s="179"/>
      <c r="W1072" s="179"/>
      <c r="X1072" s="179"/>
      <c r="Y1072" s="179"/>
      <c r="Z1072" s="179"/>
      <c r="AA1072" s="184"/>
      <c r="AT1072" s="185" t="s">
        <v>199</v>
      </c>
      <c r="AU1072" s="185" t="s">
        <v>140</v>
      </c>
      <c r="AV1072" s="10" t="s">
        <v>140</v>
      </c>
      <c r="AW1072" s="10" t="s">
        <v>37</v>
      </c>
      <c r="AX1072" s="10" t="s">
        <v>80</v>
      </c>
      <c r="AY1072" s="185" t="s">
        <v>176</v>
      </c>
    </row>
    <row r="1073" spans="2:51" s="10" customFormat="1" ht="22.5" customHeight="1">
      <c r="B1073" s="178"/>
      <c r="C1073" s="179"/>
      <c r="D1073" s="179"/>
      <c r="E1073" s="180" t="s">
        <v>22</v>
      </c>
      <c r="F1073" s="303" t="s">
        <v>22</v>
      </c>
      <c r="G1073" s="304"/>
      <c r="H1073" s="304"/>
      <c r="I1073" s="304"/>
      <c r="J1073" s="179"/>
      <c r="K1073" s="181">
        <v>0</v>
      </c>
      <c r="L1073" s="179"/>
      <c r="M1073" s="179"/>
      <c r="N1073" s="179"/>
      <c r="O1073" s="179"/>
      <c r="P1073" s="179"/>
      <c r="Q1073" s="179"/>
      <c r="R1073" s="182"/>
      <c r="T1073" s="183"/>
      <c r="U1073" s="179"/>
      <c r="V1073" s="179"/>
      <c r="W1073" s="179"/>
      <c r="X1073" s="179"/>
      <c r="Y1073" s="179"/>
      <c r="Z1073" s="179"/>
      <c r="AA1073" s="184"/>
      <c r="AT1073" s="185" t="s">
        <v>199</v>
      </c>
      <c r="AU1073" s="185" t="s">
        <v>140</v>
      </c>
      <c r="AV1073" s="10" t="s">
        <v>140</v>
      </c>
      <c r="AW1073" s="10" t="s">
        <v>37</v>
      </c>
      <c r="AX1073" s="10" t="s">
        <v>80</v>
      </c>
      <c r="AY1073" s="185" t="s">
        <v>176</v>
      </c>
    </row>
    <row r="1074" spans="2:51" s="10" customFormat="1" ht="22.5" customHeight="1">
      <c r="B1074" s="178"/>
      <c r="C1074" s="179"/>
      <c r="D1074" s="179"/>
      <c r="E1074" s="180" t="s">
        <v>22</v>
      </c>
      <c r="F1074" s="303" t="s">
        <v>22</v>
      </c>
      <c r="G1074" s="304"/>
      <c r="H1074" s="304"/>
      <c r="I1074" s="304"/>
      <c r="J1074" s="179"/>
      <c r="K1074" s="181">
        <v>0</v>
      </c>
      <c r="L1074" s="179"/>
      <c r="M1074" s="179"/>
      <c r="N1074" s="179"/>
      <c r="O1074" s="179"/>
      <c r="P1074" s="179"/>
      <c r="Q1074" s="179"/>
      <c r="R1074" s="182"/>
      <c r="T1074" s="183"/>
      <c r="U1074" s="179"/>
      <c r="V1074" s="179"/>
      <c r="W1074" s="179"/>
      <c r="X1074" s="179"/>
      <c r="Y1074" s="179"/>
      <c r="Z1074" s="179"/>
      <c r="AA1074" s="184"/>
      <c r="AT1074" s="185" t="s">
        <v>199</v>
      </c>
      <c r="AU1074" s="185" t="s">
        <v>140</v>
      </c>
      <c r="AV1074" s="10" t="s">
        <v>140</v>
      </c>
      <c r="AW1074" s="10" t="s">
        <v>37</v>
      </c>
      <c r="AX1074" s="10" t="s">
        <v>80</v>
      </c>
      <c r="AY1074" s="185" t="s">
        <v>176</v>
      </c>
    </row>
    <row r="1075" spans="2:51" s="10" customFormat="1" ht="22.5" customHeight="1">
      <c r="B1075" s="178"/>
      <c r="C1075" s="179"/>
      <c r="D1075" s="179"/>
      <c r="E1075" s="180" t="s">
        <v>22</v>
      </c>
      <c r="F1075" s="303" t="s">
        <v>22</v>
      </c>
      <c r="G1075" s="304"/>
      <c r="H1075" s="304"/>
      <c r="I1075" s="304"/>
      <c r="J1075" s="179"/>
      <c r="K1075" s="181">
        <v>0</v>
      </c>
      <c r="L1075" s="179"/>
      <c r="M1075" s="179"/>
      <c r="N1075" s="179"/>
      <c r="O1075" s="179"/>
      <c r="P1075" s="179"/>
      <c r="Q1075" s="179"/>
      <c r="R1075" s="182"/>
      <c r="T1075" s="183"/>
      <c r="U1075" s="179"/>
      <c r="V1075" s="179"/>
      <c r="W1075" s="179"/>
      <c r="X1075" s="179"/>
      <c r="Y1075" s="179"/>
      <c r="Z1075" s="179"/>
      <c r="AA1075" s="184"/>
      <c r="AT1075" s="185" t="s">
        <v>199</v>
      </c>
      <c r="AU1075" s="185" t="s">
        <v>140</v>
      </c>
      <c r="AV1075" s="10" t="s">
        <v>140</v>
      </c>
      <c r="AW1075" s="10" t="s">
        <v>37</v>
      </c>
      <c r="AX1075" s="10" t="s">
        <v>80</v>
      </c>
      <c r="AY1075" s="185" t="s">
        <v>176</v>
      </c>
    </row>
    <row r="1076" spans="2:51" s="10" customFormat="1" ht="22.5" customHeight="1">
      <c r="B1076" s="178"/>
      <c r="C1076" s="179"/>
      <c r="D1076" s="179"/>
      <c r="E1076" s="180" t="s">
        <v>22</v>
      </c>
      <c r="F1076" s="303" t="s">
        <v>22</v>
      </c>
      <c r="G1076" s="304"/>
      <c r="H1076" s="304"/>
      <c r="I1076" s="304"/>
      <c r="J1076" s="179"/>
      <c r="K1076" s="181">
        <v>0</v>
      </c>
      <c r="L1076" s="179"/>
      <c r="M1076" s="179"/>
      <c r="N1076" s="179"/>
      <c r="O1076" s="179"/>
      <c r="P1076" s="179"/>
      <c r="Q1076" s="179"/>
      <c r="R1076" s="182"/>
      <c r="T1076" s="183"/>
      <c r="U1076" s="179"/>
      <c r="V1076" s="179"/>
      <c r="W1076" s="179"/>
      <c r="X1076" s="179"/>
      <c r="Y1076" s="179"/>
      <c r="Z1076" s="179"/>
      <c r="AA1076" s="184"/>
      <c r="AT1076" s="185" t="s">
        <v>199</v>
      </c>
      <c r="AU1076" s="185" t="s">
        <v>140</v>
      </c>
      <c r="AV1076" s="10" t="s">
        <v>140</v>
      </c>
      <c r="AW1076" s="10" t="s">
        <v>37</v>
      </c>
      <c r="AX1076" s="10" t="s">
        <v>80</v>
      </c>
      <c r="AY1076" s="185" t="s">
        <v>176</v>
      </c>
    </row>
    <row r="1077" spans="2:51" s="10" customFormat="1" ht="22.5" customHeight="1">
      <c r="B1077" s="178"/>
      <c r="C1077" s="179"/>
      <c r="D1077" s="179"/>
      <c r="E1077" s="180" t="s">
        <v>22</v>
      </c>
      <c r="F1077" s="303" t="s">
        <v>22</v>
      </c>
      <c r="G1077" s="304"/>
      <c r="H1077" s="304"/>
      <c r="I1077" s="304"/>
      <c r="J1077" s="179"/>
      <c r="K1077" s="181">
        <v>0</v>
      </c>
      <c r="L1077" s="179"/>
      <c r="M1077" s="179"/>
      <c r="N1077" s="179"/>
      <c r="O1077" s="179"/>
      <c r="P1077" s="179"/>
      <c r="Q1077" s="179"/>
      <c r="R1077" s="182"/>
      <c r="T1077" s="183"/>
      <c r="U1077" s="179"/>
      <c r="V1077" s="179"/>
      <c r="W1077" s="179"/>
      <c r="X1077" s="179"/>
      <c r="Y1077" s="179"/>
      <c r="Z1077" s="179"/>
      <c r="AA1077" s="184"/>
      <c r="AT1077" s="185" t="s">
        <v>199</v>
      </c>
      <c r="AU1077" s="185" t="s">
        <v>140</v>
      </c>
      <c r="AV1077" s="10" t="s">
        <v>140</v>
      </c>
      <c r="AW1077" s="10" t="s">
        <v>37</v>
      </c>
      <c r="AX1077" s="10" t="s">
        <v>80</v>
      </c>
      <c r="AY1077" s="185" t="s">
        <v>176</v>
      </c>
    </row>
    <row r="1078" spans="2:51" s="10" customFormat="1" ht="22.5" customHeight="1">
      <c r="B1078" s="178"/>
      <c r="C1078" s="179"/>
      <c r="D1078" s="179"/>
      <c r="E1078" s="180" t="s">
        <v>22</v>
      </c>
      <c r="F1078" s="303" t="s">
        <v>22</v>
      </c>
      <c r="G1078" s="304"/>
      <c r="H1078" s="304"/>
      <c r="I1078" s="304"/>
      <c r="J1078" s="179"/>
      <c r="K1078" s="181">
        <v>0</v>
      </c>
      <c r="L1078" s="179"/>
      <c r="M1078" s="179"/>
      <c r="N1078" s="179"/>
      <c r="O1078" s="179"/>
      <c r="P1078" s="179"/>
      <c r="Q1078" s="179"/>
      <c r="R1078" s="182"/>
      <c r="T1078" s="183"/>
      <c r="U1078" s="179"/>
      <c r="V1078" s="179"/>
      <c r="W1078" s="179"/>
      <c r="X1078" s="179"/>
      <c r="Y1078" s="179"/>
      <c r="Z1078" s="179"/>
      <c r="AA1078" s="184"/>
      <c r="AT1078" s="185" t="s">
        <v>199</v>
      </c>
      <c r="AU1078" s="185" t="s">
        <v>140</v>
      </c>
      <c r="AV1078" s="10" t="s">
        <v>140</v>
      </c>
      <c r="AW1078" s="10" t="s">
        <v>37</v>
      </c>
      <c r="AX1078" s="10" t="s">
        <v>80</v>
      </c>
      <c r="AY1078" s="185" t="s">
        <v>176</v>
      </c>
    </row>
    <row r="1079" spans="2:51" s="10" customFormat="1" ht="22.5" customHeight="1">
      <c r="B1079" s="178"/>
      <c r="C1079" s="179"/>
      <c r="D1079" s="179"/>
      <c r="E1079" s="180" t="s">
        <v>22</v>
      </c>
      <c r="F1079" s="303" t="s">
        <v>22</v>
      </c>
      <c r="G1079" s="304"/>
      <c r="H1079" s="304"/>
      <c r="I1079" s="304"/>
      <c r="J1079" s="179"/>
      <c r="K1079" s="181">
        <v>0</v>
      </c>
      <c r="L1079" s="179"/>
      <c r="M1079" s="179"/>
      <c r="N1079" s="179"/>
      <c r="O1079" s="179"/>
      <c r="P1079" s="179"/>
      <c r="Q1079" s="179"/>
      <c r="R1079" s="182"/>
      <c r="T1079" s="183"/>
      <c r="U1079" s="179"/>
      <c r="V1079" s="179"/>
      <c r="W1079" s="179"/>
      <c r="X1079" s="179"/>
      <c r="Y1079" s="179"/>
      <c r="Z1079" s="179"/>
      <c r="AA1079" s="184"/>
      <c r="AT1079" s="185" t="s">
        <v>199</v>
      </c>
      <c r="AU1079" s="185" t="s">
        <v>140</v>
      </c>
      <c r="AV1079" s="10" t="s">
        <v>140</v>
      </c>
      <c r="AW1079" s="10" t="s">
        <v>37</v>
      </c>
      <c r="AX1079" s="10" t="s">
        <v>80</v>
      </c>
      <c r="AY1079" s="185" t="s">
        <v>176</v>
      </c>
    </row>
    <row r="1080" spans="2:51" s="10" customFormat="1" ht="22.5" customHeight="1">
      <c r="B1080" s="178"/>
      <c r="C1080" s="179"/>
      <c r="D1080" s="179"/>
      <c r="E1080" s="180" t="s">
        <v>22</v>
      </c>
      <c r="F1080" s="303" t="s">
        <v>22</v>
      </c>
      <c r="G1080" s="304"/>
      <c r="H1080" s="304"/>
      <c r="I1080" s="304"/>
      <c r="J1080" s="179"/>
      <c r="K1080" s="181">
        <v>0</v>
      </c>
      <c r="L1080" s="179"/>
      <c r="M1080" s="179"/>
      <c r="N1080" s="179"/>
      <c r="O1080" s="179"/>
      <c r="P1080" s="179"/>
      <c r="Q1080" s="179"/>
      <c r="R1080" s="182"/>
      <c r="T1080" s="183"/>
      <c r="U1080" s="179"/>
      <c r="V1080" s="179"/>
      <c r="W1080" s="179"/>
      <c r="X1080" s="179"/>
      <c r="Y1080" s="179"/>
      <c r="Z1080" s="179"/>
      <c r="AA1080" s="184"/>
      <c r="AT1080" s="185" t="s">
        <v>199</v>
      </c>
      <c r="AU1080" s="185" t="s">
        <v>140</v>
      </c>
      <c r="AV1080" s="10" t="s">
        <v>140</v>
      </c>
      <c r="AW1080" s="10" t="s">
        <v>37</v>
      </c>
      <c r="AX1080" s="10" t="s">
        <v>80</v>
      </c>
      <c r="AY1080" s="185" t="s">
        <v>176</v>
      </c>
    </row>
    <row r="1081" spans="2:51" s="10" customFormat="1" ht="22.5" customHeight="1">
      <c r="B1081" s="178"/>
      <c r="C1081" s="179"/>
      <c r="D1081" s="179"/>
      <c r="E1081" s="180" t="s">
        <v>22</v>
      </c>
      <c r="F1081" s="303" t="s">
        <v>22</v>
      </c>
      <c r="G1081" s="304"/>
      <c r="H1081" s="304"/>
      <c r="I1081" s="304"/>
      <c r="J1081" s="179"/>
      <c r="K1081" s="181">
        <v>0</v>
      </c>
      <c r="L1081" s="179"/>
      <c r="M1081" s="179"/>
      <c r="N1081" s="179"/>
      <c r="O1081" s="179"/>
      <c r="P1081" s="179"/>
      <c r="Q1081" s="179"/>
      <c r="R1081" s="182"/>
      <c r="T1081" s="183"/>
      <c r="U1081" s="179"/>
      <c r="V1081" s="179"/>
      <c r="W1081" s="179"/>
      <c r="X1081" s="179"/>
      <c r="Y1081" s="179"/>
      <c r="Z1081" s="179"/>
      <c r="AA1081" s="184"/>
      <c r="AT1081" s="185" t="s">
        <v>199</v>
      </c>
      <c r="AU1081" s="185" t="s">
        <v>140</v>
      </c>
      <c r="AV1081" s="10" t="s">
        <v>140</v>
      </c>
      <c r="AW1081" s="10" t="s">
        <v>37</v>
      </c>
      <c r="AX1081" s="10" t="s">
        <v>80</v>
      </c>
      <c r="AY1081" s="185" t="s">
        <v>176</v>
      </c>
    </row>
    <row r="1082" spans="2:51" s="10" customFormat="1" ht="22.5" customHeight="1">
      <c r="B1082" s="178"/>
      <c r="C1082" s="179"/>
      <c r="D1082" s="179"/>
      <c r="E1082" s="180" t="s">
        <v>22</v>
      </c>
      <c r="F1082" s="303" t="s">
        <v>22</v>
      </c>
      <c r="G1082" s="304"/>
      <c r="H1082" s="304"/>
      <c r="I1082" s="304"/>
      <c r="J1082" s="179"/>
      <c r="K1082" s="181">
        <v>0</v>
      </c>
      <c r="L1082" s="179"/>
      <c r="M1082" s="179"/>
      <c r="N1082" s="179"/>
      <c r="O1082" s="179"/>
      <c r="P1082" s="179"/>
      <c r="Q1082" s="179"/>
      <c r="R1082" s="182"/>
      <c r="T1082" s="183"/>
      <c r="U1082" s="179"/>
      <c r="V1082" s="179"/>
      <c r="W1082" s="179"/>
      <c r="X1082" s="179"/>
      <c r="Y1082" s="179"/>
      <c r="Z1082" s="179"/>
      <c r="AA1082" s="184"/>
      <c r="AT1082" s="185" t="s">
        <v>199</v>
      </c>
      <c r="AU1082" s="185" t="s">
        <v>140</v>
      </c>
      <c r="AV1082" s="10" t="s">
        <v>140</v>
      </c>
      <c r="AW1082" s="10" t="s">
        <v>37</v>
      </c>
      <c r="AX1082" s="10" t="s">
        <v>80</v>
      </c>
      <c r="AY1082" s="185" t="s">
        <v>176</v>
      </c>
    </row>
    <row r="1083" spans="2:65" s="1" customFormat="1" ht="31.5" customHeight="1">
      <c r="B1083" s="38"/>
      <c r="C1083" s="171" t="s">
        <v>1504</v>
      </c>
      <c r="D1083" s="171" t="s">
        <v>177</v>
      </c>
      <c r="E1083" s="172" t="s">
        <v>1505</v>
      </c>
      <c r="F1083" s="265" t="s">
        <v>1506</v>
      </c>
      <c r="G1083" s="265"/>
      <c r="H1083" s="265"/>
      <c r="I1083" s="265"/>
      <c r="J1083" s="173" t="s">
        <v>269</v>
      </c>
      <c r="K1083" s="174">
        <v>40.722</v>
      </c>
      <c r="L1083" s="266">
        <v>0</v>
      </c>
      <c r="M1083" s="267"/>
      <c r="N1083" s="268">
        <f>ROUND(L1083*K1083,2)</f>
        <v>0</v>
      </c>
      <c r="O1083" s="268"/>
      <c r="P1083" s="268"/>
      <c r="Q1083" s="268"/>
      <c r="R1083" s="40"/>
      <c r="T1083" s="175" t="s">
        <v>22</v>
      </c>
      <c r="U1083" s="47" t="s">
        <v>45</v>
      </c>
      <c r="V1083" s="39"/>
      <c r="W1083" s="176">
        <f>V1083*K1083</f>
        <v>0</v>
      </c>
      <c r="X1083" s="176">
        <v>0</v>
      </c>
      <c r="Y1083" s="176">
        <f>X1083*K1083</f>
        <v>0</v>
      </c>
      <c r="Z1083" s="176">
        <v>0.00732</v>
      </c>
      <c r="AA1083" s="177">
        <f>Z1083*K1083</f>
        <v>0.29808504</v>
      </c>
      <c r="AR1083" s="21" t="s">
        <v>318</v>
      </c>
      <c r="AT1083" s="21" t="s">
        <v>177</v>
      </c>
      <c r="AU1083" s="21" t="s">
        <v>140</v>
      </c>
      <c r="AY1083" s="21" t="s">
        <v>176</v>
      </c>
      <c r="BE1083" s="113">
        <f>IF(U1083="základní",N1083,0)</f>
        <v>0</v>
      </c>
      <c r="BF1083" s="113">
        <f>IF(U1083="snížená",N1083,0)</f>
        <v>0</v>
      </c>
      <c r="BG1083" s="113">
        <f>IF(U1083="zákl. přenesená",N1083,0)</f>
        <v>0</v>
      </c>
      <c r="BH1083" s="113">
        <f>IF(U1083="sníž. přenesená",N1083,0)</f>
        <v>0</v>
      </c>
      <c r="BI1083" s="113">
        <f>IF(U1083="nulová",N1083,0)</f>
        <v>0</v>
      </c>
      <c r="BJ1083" s="21" t="s">
        <v>88</v>
      </c>
      <c r="BK1083" s="113">
        <f>ROUND(L1083*K1083,2)</f>
        <v>0</v>
      </c>
      <c r="BL1083" s="21" t="s">
        <v>318</v>
      </c>
      <c r="BM1083" s="21" t="s">
        <v>1507</v>
      </c>
    </row>
    <row r="1084" spans="2:51" s="10" customFormat="1" ht="22.5" customHeight="1">
      <c r="B1084" s="178"/>
      <c r="C1084" s="179"/>
      <c r="D1084" s="179"/>
      <c r="E1084" s="180" t="s">
        <v>22</v>
      </c>
      <c r="F1084" s="269" t="s">
        <v>1323</v>
      </c>
      <c r="G1084" s="270"/>
      <c r="H1084" s="270"/>
      <c r="I1084" s="270"/>
      <c r="J1084" s="179"/>
      <c r="K1084" s="181">
        <v>22.436</v>
      </c>
      <c r="L1084" s="179"/>
      <c r="M1084" s="179"/>
      <c r="N1084" s="179"/>
      <c r="O1084" s="179"/>
      <c r="P1084" s="179"/>
      <c r="Q1084" s="179"/>
      <c r="R1084" s="182"/>
      <c r="T1084" s="183"/>
      <c r="U1084" s="179"/>
      <c r="V1084" s="179"/>
      <c r="W1084" s="179"/>
      <c r="X1084" s="179"/>
      <c r="Y1084" s="179"/>
      <c r="Z1084" s="179"/>
      <c r="AA1084" s="184"/>
      <c r="AT1084" s="185" t="s">
        <v>199</v>
      </c>
      <c r="AU1084" s="185" t="s">
        <v>140</v>
      </c>
      <c r="AV1084" s="10" t="s">
        <v>140</v>
      </c>
      <c r="AW1084" s="10" t="s">
        <v>37</v>
      </c>
      <c r="AX1084" s="10" t="s">
        <v>80</v>
      </c>
      <c r="AY1084" s="185" t="s">
        <v>176</v>
      </c>
    </row>
    <row r="1085" spans="2:51" s="10" customFormat="1" ht="22.5" customHeight="1">
      <c r="B1085" s="178"/>
      <c r="C1085" s="179"/>
      <c r="D1085" s="179"/>
      <c r="E1085" s="180" t="s">
        <v>22</v>
      </c>
      <c r="F1085" s="303" t="s">
        <v>1508</v>
      </c>
      <c r="G1085" s="304"/>
      <c r="H1085" s="304"/>
      <c r="I1085" s="304"/>
      <c r="J1085" s="179"/>
      <c r="K1085" s="181">
        <v>18.286</v>
      </c>
      <c r="L1085" s="179"/>
      <c r="M1085" s="179"/>
      <c r="N1085" s="179"/>
      <c r="O1085" s="179"/>
      <c r="P1085" s="179"/>
      <c r="Q1085" s="179"/>
      <c r="R1085" s="182"/>
      <c r="T1085" s="183"/>
      <c r="U1085" s="179"/>
      <c r="V1085" s="179"/>
      <c r="W1085" s="179"/>
      <c r="X1085" s="179"/>
      <c r="Y1085" s="179"/>
      <c r="Z1085" s="179"/>
      <c r="AA1085" s="184"/>
      <c r="AT1085" s="185" t="s">
        <v>199</v>
      </c>
      <c r="AU1085" s="185" t="s">
        <v>140</v>
      </c>
      <c r="AV1085" s="10" t="s">
        <v>140</v>
      </c>
      <c r="AW1085" s="10" t="s">
        <v>37</v>
      </c>
      <c r="AX1085" s="10" t="s">
        <v>80</v>
      </c>
      <c r="AY1085" s="185" t="s">
        <v>176</v>
      </c>
    </row>
    <row r="1086" spans="2:51" s="11" customFormat="1" ht="22.5" customHeight="1">
      <c r="B1086" s="186"/>
      <c r="C1086" s="187"/>
      <c r="D1086" s="187"/>
      <c r="E1086" s="188" t="s">
        <v>22</v>
      </c>
      <c r="F1086" s="271" t="s">
        <v>200</v>
      </c>
      <c r="G1086" s="272"/>
      <c r="H1086" s="272"/>
      <c r="I1086" s="272"/>
      <c r="J1086" s="187"/>
      <c r="K1086" s="189">
        <v>40.722</v>
      </c>
      <c r="L1086" s="187"/>
      <c r="M1086" s="187"/>
      <c r="N1086" s="187"/>
      <c r="O1086" s="187"/>
      <c r="P1086" s="187"/>
      <c r="Q1086" s="187"/>
      <c r="R1086" s="190"/>
      <c r="T1086" s="191"/>
      <c r="U1086" s="187"/>
      <c r="V1086" s="187"/>
      <c r="W1086" s="187"/>
      <c r="X1086" s="187"/>
      <c r="Y1086" s="187"/>
      <c r="Z1086" s="187"/>
      <c r="AA1086" s="192"/>
      <c r="AT1086" s="193" t="s">
        <v>199</v>
      </c>
      <c r="AU1086" s="193" t="s">
        <v>140</v>
      </c>
      <c r="AV1086" s="11" t="s">
        <v>181</v>
      </c>
      <c r="AW1086" s="11" t="s">
        <v>37</v>
      </c>
      <c r="AX1086" s="11" t="s">
        <v>88</v>
      </c>
      <c r="AY1086" s="193" t="s">
        <v>176</v>
      </c>
    </row>
    <row r="1087" spans="2:65" s="1" customFormat="1" ht="31.5" customHeight="1">
      <c r="B1087" s="38"/>
      <c r="C1087" s="171" t="s">
        <v>1509</v>
      </c>
      <c r="D1087" s="171" t="s">
        <v>177</v>
      </c>
      <c r="E1087" s="172" t="s">
        <v>1510</v>
      </c>
      <c r="F1087" s="265" t="s">
        <v>1511</v>
      </c>
      <c r="G1087" s="265"/>
      <c r="H1087" s="265"/>
      <c r="I1087" s="265"/>
      <c r="J1087" s="173" t="s">
        <v>315</v>
      </c>
      <c r="K1087" s="174">
        <v>106.624</v>
      </c>
      <c r="L1087" s="266">
        <v>0</v>
      </c>
      <c r="M1087" s="267"/>
      <c r="N1087" s="268">
        <f>ROUND(L1087*K1087,2)</f>
        <v>0</v>
      </c>
      <c r="O1087" s="268"/>
      <c r="P1087" s="268"/>
      <c r="Q1087" s="268"/>
      <c r="R1087" s="40"/>
      <c r="T1087" s="175" t="s">
        <v>22</v>
      </c>
      <c r="U1087" s="47" t="s">
        <v>45</v>
      </c>
      <c r="V1087" s="39"/>
      <c r="W1087" s="176">
        <f>V1087*K1087</f>
        <v>0</v>
      </c>
      <c r="X1087" s="176">
        <v>0</v>
      </c>
      <c r="Y1087" s="176">
        <f>X1087*K1087</f>
        <v>0</v>
      </c>
      <c r="Z1087" s="176">
        <v>0.00384</v>
      </c>
      <c r="AA1087" s="177">
        <f>Z1087*K1087</f>
        <v>0.40943616</v>
      </c>
      <c r="AR1087" s="21" t="s">
        <v>318</v>
      </c>
      <c r="AT1087" s="21" t="s">
        <v>177</v>
      </c>
      <c r="AU1087" s="21" t="s">
        <v>140</v>
      </c>
      <c r="AY1087" s="21" t="s">
        <v>176</v>
      </c>
      <c r="BE1087" s="113">
        <f>IF(U1087="základní",N1087,0)</f>
        <v>0</v>
      </c>
      <c r="BF1087" s="113">
        <f>IF(U1087="snížená",N1087,0)</f>
        <v>0</v>
      </c>
      <c r="BG1087" s="113">
        <f>IF(U1087="zákl. přenesená",N1087,0)</f>
        <v>0</v>
      </c>
      <c r="BH1087" s="113">
        <f>IF(U1087="sníž. přenesená",N1087,0)</f>
        <v>0</v>
      </c>
      <c r="BI1087" s="113">
        <f>IF(U1087="nulová",N1087,0)</f>
        <v>0</v>
      </c>
      <c r="BJ1087" s="21" t="s">
        <v>88</v>
      </c>
      <c r="BK1087" s="113">
        <f>ROUND(L1087*K1087,2)</f>
        <v>0</v>
      </c>
      <c r="BL1087" s="21" t="s">
        <v>318</v>
      </c>
      <c r="BM1087" s="21" t="s">
        <v>1512</v>
      </c>
    </row>
    <row r="1088" spans="2:51" s="10" customFormat="1" ht="22.5" customHeight="1">
      <c r="B1088" s="178"/>
      <c r="C1088" s="179"/>
      <c r="D1088" s="179"/>
      <c r="E1088" s="180" t="s">
        <v>22</v>
      </c>
      <c r="F1088" s="269" t="s">
        <v>1513</v>
      </c>
      <c r="G1088" s="270"/>
      <c r="H1088" s="270"/>
      <c r="I1088" s="270"/>
      <c r="J1088" s="179"/>
      <c r="K1088" s="181">
        <v>106.624</v>
      </c>
      <c r="L1088" s="179"/>
      <c r="M1088" s="179"/>
      <c r="N1088" s="179"/>
      <c r="O1088" s="179"/>
      <c r="P1088" s="179"/>
      <c r="Q1088" s="179"/>
      <c r="R1088" s="182"/>
      <c r="T1088" s="183"/>
      <c r="U1088" s="179"/>
      <c r="V1088" s="179"/>
      <c r="W1088" s="179"/>
      <c r="X1088" s="179"/>
      <c r="Y1088" s="179"/>
      <c r="Z1088" s="179"/>
      <c r="AA1088" s="184"/>
      <c r="AT1088" s="185" t="s">
        <v>199</v>
      </c>
      <c r="AU1088" s="185" t="s">
        <v>140</v>
      </c>
      <c r="AV1088" s="10" t="s">
        <v>140</v>
      </c>
      <c r="AW1088" s="10" t="s">
        <v>37</v>
      </c>
      <c r="AX1088" s="10" t="s">
        <v>80</v>
      </c>
      <c r="AY1088" s="185" t="s">
        <v>176</v>
      </c>
    </row>
    <row r="1089" spans="2:51" s="11" customFormat="1" ht="22.5" customHeight="1">
      <c r="B1089" s="186"/>
      <c r="C1089" s="187"/>
      <c r="D1089" s="187"/>
      <c r="E1089" s="188" t="s">
        <v>22</v>
      </c>
      <c r="F1089" s="271" t="s">
        <v>200</v>
      </c>
      <c r="G1089" s="272"/>
      <c r="H1089" s="272"/>
      <c r="I1089" s="272"/>
      <c r="J1089" s="187"/>
      <c r="K1089" s="189">
        <v>106.624</v>
      </c>
      <c r="L1089" s="187"/>
      <c r="M1089" s="187"/>
      <c r="N1089" s="187"/>
      <c r="O1089" s="187"/>
      <c r="P1089" s="187"/>
      <c r="Q1089" s="187"/>
      <c r="R1089" s="190"/>
      <c r="T1089" s="191"/>
      <c r="U1089" s="187"/>
      <c r="V1089" s="187"/>
      <c r="W1089" s="187"/>
      <c r="X1089" s="187"/>
      <c r="Y1089" s="187"/>
      <c r="Z1089" s="187"/>
      <c r="AA1089" s="192"/>
      <c r="AT1089" s="193" t="s">
        <v>199</v>
      </c>
      <c r="AU1089" s="193" t="s">
        <v>140</v>
      </c>
      <c r="AV1089" s="11" t="s">
        <v>181</v>
      </c>
      <c r="AW1089" s="11" t="s">
        <v>37</v>
      </c>
      <c r="AX1089" s="11" t="s">
        <v>88</v>
      </c>
      <c r="AY1089" s="193" t="s">
        <v>176</v>
      </c>
    </row>
    <row r="1090" spans="2:65" s="1" customFormat="1" ht="31.5" customHeight="1">
      <c r="B1090" s="38"/>
      <c r="C1090" s="171" t="s">
        <v>1514</v>
      </c>
      <c r="D1090" s="171" t="s">
        <v>177</v>
      </c>
      <c r="E1090" s="172" t="s">
        <v>1515</v>
      </c>
      <c r="F1090" s="265" t="s">
        <v>1516</v>
      </c>
      <c r="G1090" s="265"/>
      <c r="H1090" s="265"/>
      <c r="I1090" s="265"/>
      <c r="J1090" s="173" t="s">
        <v>315</v>
      </c>
      <c r="K1090" s="174">
        <v>16.34</v>
      </c>
      <c r="L1090" s="266">
        <v>0</v>
      </c>
      <c r="M1090" s="267"/>
      <c r="N1090" s="268">
        <f>ROUND(L1090*K1090,2)</f>
        <v>0</v>
      </c>
      <c r="O1090" s="268"/>
      <c r="P1090" s="268"/>
      <c r="Q1090" s="268"/>
      <c r="R1090" s="40"/>
      <c r="T1090" s="175" t="s">
        <v>22</v>
      </c>
      <c r="U1090" s="47" t="s">
        <v>45</v>
      </c>
      <c r="V1090" s="39"/>
      <c r="W1090" s="176">
        <f>V1090*K1090</f>
        <v>0</v>
      </c>
      <c r="X1090" s="176">
        <v>0</v>
      </c>
      <c r="Y1090" s="176">
        <f>X1090*K1090</f>
        <v>0</v>
      </c>
      <c r="Z1090" s="176">
        <v>0.00379</v>
      </c>
      <c r="AA1090" s="177">
        <f>Z1090*K1090</f>
        <v>0.0619286</v>
      </c>
      <c r="AR1090" s="21" t="s">
        <v>318</v>
      </c>
      <c r="AT1090" s="21" t="s">
        <v>177</v>
      </c>
      <c r="AU1090" s="21" t="s">
        <v>140</v>
      </c>
      <c r="AY1090" s="21" t="s">
        <v>176</v>
      </c>
      <c r="BE1090" s="113">
        <f>IF(U1090="základní",N1090,0)</f>
        <v>0</v>
      </c>
      <c r="BF1090" s="113">
        <f>IF(U1090="snížená",N1090,0)</f>
        <v>0</v>
      </c>
      <c r="BG1090" s="113">
        <f>IF(U1090="zákl. přenesená",N1090,0)</f>
        <v>0</v>
      </c>
      <c r="BH1090" s="113">
        <f>IF(U1090="sníž. přenesená",N1090,0)</f>
        <v>0</v>
      </c>
      <c r="BI1090" s="113">
        <f>IF(U1090="nulová",N1090,0)</f>
        <v>0</v>
      </c>
      <c r="BJ1090" s="21" t="s">
        <v>88</v>
      </c>
      <c r="BK1090" s="113">
        <f>ROUND(L1090*K1090,2)</f>
        <v>0</v>
      </c>
      <c r="BL1090" s="21" t="s">
        <v>318</v>
      </c>
      <c r="BM1090" s="21" t="s">
        <v>1517</v>
      </c>
    </row>
    <row r="1091" spans="2:51" s="10" customFormat="1" ht="22.5" customHeight="1">
      <c r="B1091" s="178"/>
      <c r="C1091" s="179"/>
      <c r="D1091" s="179"/>
      <c r="E1091" s="180" t="s">
        <v>22</v>
      </c>
      <c r="F1091" s="269" t="s">
        <v>1518</v>
      </c>
      <c r="G1091" s="270"/>
      <c r="H1091" s="270"/>
      <c r="I1091" s="270"/>
      <c r="J1091" s="179"/>
      <c r="K1091" s="181">
        <v>16.34</v>
      </c>
      <c r="L1091" s="179"/>
      <c r="M1091" s="179"/>
      <c r="N1091" s="179"/>
      <c r="O1091" s="179"/>
      <c r="P1091" s="179"/>
      <c r="Q1091" s="179"/>
      <c r="R1091" s="182"/>
      <c r="T1091" s="183"/>
      <c r="U1091" s="179"/>
      <c r="V1091" s="179"/>
      <c r="W1091" s="179"/>
      <c r="X1091" s="179"/>
      <c r="Y1091" s="179"/>
      <c r="Z1091" s="179"/>
      <c r="AA1091" s="184"/>
      <c r="AT1091" s="185" t="s">
        <v>199</v>
      </c>
      <c r="AU1091" s="185" t="s">
        <v>140</v>
      </c>
      <c r="AV1091" s="10" t="s">
        <v>140</v>
      </c>
      <c r="AW1091" s="10" t="s">
        <v>37</v>
      </c>
      <c r="AX1091" s="10" t="s">
        <v>80</v>
      </c>
      <c r="AY1091" s="185" t="s">
        <v>176</v>
      </c>
    </row>
    <row r="1092" spans="2:51" s="11" customFormat="1" ht="22.5" customHeight="1">
      <c r="B1092" s="186"/>
      <c r="C1092" s="187"/>
      <c r="D1092" s="187"/>
      <c r="E1092" s="188" t="s">
        <v>22</v>
      </c>
      <c r="F1092" s="271" t="s">
        <v>200</v>
      </c>
      <c r="G1092" s="272"/>
      <c r="H1092" s="272"/>
      <c r="I1092" s="272"/>
      <c r="J1092" s="187"/>
      <c r="K1092" s="189">
        <v>16.34</v>
      </c>
      <c r="L1092" s="187"/>
      <c r="M1092" s="187"/>
      <c r="N1092" s="187"/>
      <c r="O1092" s="187"/>
      <c r="P1092" s="187"/>
      <c r="Q1092" s="187"/>
      <c r="R1092" s="190"/>
      <c r="T1092" s="191"/>
      <c r="U1092" s="187"/>
      <c r="V1092" s="187"/>
      <c r="W1092" s="187"/>
      <c r="X1092" s="187"/>
      <c r="Y1092" s="187"/>
      <c r="Z1092" s="187"/>
      <c r="AA1092" s="192"/>
      <c r="AT1092" s="193" t="s">
        <v>199</v>
      </c>
      <c r="AU1092" s="193" t="s">
        <v>140</v>
      </c>
      <c r="AV1092" s="11" t="s">
        <v>181</v>
      </c>
      <c r="AW1092" s="11" t="s">
        <v>37</v>
      </c>
      <c r="AX1092" s="11" t="s">
        <v>88</v>
      </c>
      <c r="AY1092" s="193" t="s">
        <v>176</v>
      </c>
    </row>
    <row r="1093" spans="2:65" s="1" customFormat="1" ht="31.5" customHeight="1">
      <c r="B1093" s="38"/>
      <c r="C1093" s="171" t="s">
        <v>1519</v>
      </c>
      <c r="D1093" s="171" t="s">
        <v>177</v>
      </c>
      <c r="E1093" s="172" t="s">
        <v>1520</v>
      </c>
      <c r="F1093" s="265" t="s">
        <v>1521</v>
      </c>
      <c r="G1093" s="265"/>
      <c r="H1093" s="265"/>
      <c r="I1093" s="265"/>
      <c r="J1093" s="173" t="s">
        <v>269</v>
      </c>
      <c r="K1093" s="174">
        <v>11.828</v>
      </c>
      <c r="L1093" s="266">
        <v>0</v>
      </c>
      <c r="M1093" s="267"/>
      <c r="N1093" s="268">
        <f>ROUND(L1093*K1093,2)</f>
        <v>0</v>
      </c>
      <c r="O1093" s="268"/>
      <c r="P1093" s="268"/>
      <c r="Q1093" s="268"/>
      <c r="R1093" s="40"/>
      <c r="T1093" s="175" t="s">
        <v>22</v>
      </c>
      <c r="U1093" s="47" t="s">
        <v>45</v>
      </c>
      <c r="V1093" s="39"/>
      <c r="W1093" s="176">
        <f>V1093*K1093</f>
        <v>0</v>
      </c>
      <c r="X1093" s="176">
        <v>0</v>
      </c>
      <c r="Y1093" s="176">
        <f>X1093*K1093</f>
        <v>0</v>
      </c>
      <c r="Z1093" s="176">
        <v>0.00721</v>
      </c>
      <c r="AA1093" s="177">
        <f>Z1093*K1093</f>
        <v>0.08527988</v>
      </c>
      <c r="AR1093" s="21" t="s">
        <v>318</v>
      </c>
      <c r="AT1093" s="21" t="s">
        <v>177</v>
      </c>
      <c r="AU1093" s="21" t="s">
        <v>140</v>
      </c>
      <c r="AY1093" s="21" t="s">
        <v>176</v>
      </c>
      <c r="BE1093" s="113">
        <f>IF(U1093="základní",N1093,0)</f>
        <v>0</v>
      </c>
      <c r="BF1093" s="113">
        <f>IF(U1093="snížená",N1093,0)</f>
        <v>0</v>
      </c>
      <c r="BG1093" s="113">
        <f>IF(U1093="zákl. přenesená",N1093,0)</f>
        <v>0</v>
      </c>
      <c r="BH1093" s="113">
        <f>IF(U1093="sníž. přenesená",N1093,0)</f>
        <v>0</v>
      </c>
      <c r="BI1093" s="113">
        <f>IF(U1093="nulová",N1093,0)</f>
        <v>0</v>
      </c>
      <c r="BJ1093" s="21" t="s">
        <v>88</v>
      </c>
      <c r="BK1093" s="113">
        <f>ROUND(L1093*K1093,2)</f>
        <v>0</v>
      </c>
      <c r="BL1093" s="21" t="s">
        <v>318</v>
      </c>
      <c r="BM1093" s="21" t="s">
        <v>1522</v>
      </c>
    </row>
    <row r="1094" spans="2:51" s="10" customFormat="1" ht="22.5" customHeight="1">
      <c r="B1094" s="178"/>
      <c r="C1094" s="179"/>
      <c r="D1094" s="179"/>
      <c r="E1094" s="180" t="s">
        <v>22</v>
      </c>
      <c r="F1094" s="269" t="s">
        <v>1523</v>
      </c>
      <c r="G1094" s="270"/>
      <c r="H1094" s="270"/>
      <c r="I1094" s="270"/>
      <c r="J1094" s="179"/>
      <c r="K1094" s="181">
        <v>11.828</v>
      </c>
      <c r="L1094" s="179"/>
      <c r="M1094" s="179"/>
      <c r="N1094" s="179"/>
      <c r="O1094" s="179"/>
      <c r="P1094" s="179"/>
      <c r="Q1094" s="179"/>
      <c r="R1094" s="182"/>
      <c r="T1094" s="183"/>
      <c r="U1094" s="179"/>
      <c r="V1094" s="179"/>
      <c r="W1094" s="179"/>
      <c r="X1094" s="179"/>
      <c r="Y1094" s="179"/>
      <c r="Z1094" s="179"/>
      <c r="AA1094" s="184"/>
      <c r="AT1094" s="185" t="s">
        <v>199</v>
      </c>
      <c r="AU1094" s="185" t="s">
        <v>140</v>
      </c>
      <c r="AV1094" s="10" t="s">
        <v>140</v>
      </c>
      <c r="AW1094" s="10" t="s">
        <v>37</v>
      </c>
      <c r="AX1094" s="10" t="s">
        <v>80</v>
      </c>
      <c r="AY1094" s="185" t="s">
        <v>176</v>
      </c>
    </row>
    <row r="1095" spans="2:51" s="11" customFormat="1" ht="22.5" customHeight="1">
      <c r="B1095" s="186"/>
      <c r="C1095" s="187"/>
      <c r="D1095" s="187"/>
      <c r="E1095" s="188" t="s">
        <v>22</v>
      </c>
      <c r="F1095" s="271" t="s">
        <v>200</v>
      </c>
      <c r="G1095" s="272"/>
      <c r="H1095" s="272"/>
      <c r="I1095" s="272"/>
      <c r="J1095" s="187"/>
      <c r="K1095" s="189">
        <v>11.828</v>
      </c>
      <c r="L1095" s="187"/>
      <c r="M1095" s="187"/>
      <c r="N1095" s="187"/>
      <c r="O1095" s="187"/>
      <c r="P1095" s="187"/>
      <c r="Q1095" s="187"/>
      <c r="R1095" s="190"/>
      <c r="T1095" s="191"/>
      <c r="U1095" s="187"/>
      <c r="V1095" s="187"/>
      <c r="W1095" s="187"/>
      <c r="X1095" s="187"/>
      <c r="Y1095" s="187"/>
      <c r="Z1095" s="187"/>
      <c r="AA1095" s="192"/>
      <c r="AT1095" s="193" t="s">
        <v>199</v>
      </c>
      <c r="AU1095" s="193" t="s">
        <v>140</v>
      </c>
      <c r="AV1095" s="11" t="s">
        <v>181</v>
      </c>
      <c r="AW1095" s="11" t="s">
        <v>37</v>
      </c>
      <c r="AX1095" s="11" t="s">
        <v>88</v>
      </c>
      <c r="AY1095" s="193" t="s">
        <v>176</v>
      </c>
    </row>
    <row r="1096" spans="2:65" s="1" customFormat="1" ht="31.5" customHeight="1">
      <c r="B1096" s="38"/>
      <c r="C1096" s="171" t="s">
        <v>1524</v>
      </c>
      <c r="D1096" s="171" t="s">
        <v>177</v>
      </c>
      <c r="E1096" s="172" t="s">
        <v>1525</v>
      </c>
      <c r="F1096" s="265" t="s">
        <v>1526</v>
      </c>
      <c r="G1096" s="265"/>
      <c r="H1096" s="265"/>
      <c r="I1096" s="265"/>
      <c r="J1096" s="173" t="s">
        <v>315</v>
      </c>
      <c r="K1096" s="174">
        <v>26.454</v>
      </c>
      <c r="L1096" s="266">
        <v>0</v>
      </c>
      <c r="M1096" s="267"/>
      <c r="N1096" s="268">
        <f>ROUND(L1096*K1096,2)</f>
        <v>0</v>
      </c>
      <c r="O1096" s="268"/>
      <c r="P1096" s="268"/>
      <c r="Q1096" s="268"/>
      <c r="R1096" s="40"/>
      <c r="T1096" s="175" t="s">
        <v>22</v>
      </c>
      <c r="U1096" s="47" t="s">
        <v>45</v>
      </c>
      <c r="V1096" s="39"/>
      <c r="W1096" s="176">
        <f>V1096*K1096</f>
        <v>0</v>
      </c>
      <c r="X1096" s="176">
        <v>0</v>
      </c>
      <c r="Y1096" s="176">
        <f>X1096*K1096</f>
        <v>0</v>
      </c>
      <c r="Z1096" s="176">
        <v>0.00286</v>
      </c>
      <c r="AA1096" s="177">
        <f>Z1096*K1096</f>
        <v>0.07565844000000001</v>
      </c>
      <c r="AR1096" s="21" t="s">
        <v>318</v>
      </c>
      <c r="AT1096" s="21" t="s">
        <v>177</v>
      </c>
      <c r="AU1096" s="21" t="s">
        <v>140</v>
      </c>
      <c r="AY1096" s="21" t="s">
        <v>176</v>
      </c>
      <c r="BE1096" s="113">
        <f>IF(U1096="základní",N1096,0)</f>
        <v>0</v>
      </c>
      <c r="BF1096" s="113">
        <f>IF(U1096="snížená",N1096,0)</f>
        <v>0</v>
      </c>
      <c r="BG1096" s="113">
        <f>IF(U1096="zákl. přenesená",N1096,0)</f>
        <v>0</v>
      </c>
      <c r="BH1096" s="113">
        <f>IF(U1096="sníž. přenesená",N1096,0)</f>
        <v>0</v>
      </c>
      <c r="BI1096" s="113">
        <f>IF(U1096="nulová",N1096,0)</f>
        <v>0</v>
      </c>
      <c r="BJ1096" s="21" t="s">
        <v>88</v>
      </c>
      <c r="BK1096" s="113">
        <f>ROUND(L1096*K1096,2)</f>
        <v>0</v>
      </c>
      <c r="BL1096" s="21" t="s">
        <v>318</v>
      </c>
      <c r="BM1096" s="21" t="s">
        <v>1527</v>
      </c>
    </row>
    <row r="1097" spans="2:51" s="10" customFormat="1" ht="22.5" customHeight="1">
      <c r="B1097" s="178"/>
      <c r="C1097" s="179"/>
      <c r="D1097" s="179"/>
      <c r="E1097" s="180" t="s">
        <v>22</v>
      </c>
      <c r="F1097" s="269" t="s">
        <v>1528</v>
      </c>
      <c r="G1097" s="270"/>
      <c r="H1097" s="270"/>
      <c r="I1097" s="270"/>
      <c r="J1097" s="179"/>
      <c r="K1097" s="181">
        <v>26.454</v>
      </c>
      <c r="L1097" s="179"/>
      <c r="M1097" s="179"/>
      <c r="N1097" s="179"/>
      <c r="O1097" s="179"/>
      <c r="P1097" s="179"/>
      <c r="Q1097" s="179"/>
      <c r="R1097" s="182"/>
      <c r="T1097" s="183"/>
      <c r="U1097" s="179"/>
      <c r="V1097" s="179"/>
      <c r="W1097" s="179"/>
      <c r="X1097" s="179"/>
      <c r="Y1097" s="179"/>
      <c r="Z1097" s="179"/>
      <c r="AA1097" s="184"/>
      <c r="AT1097" s="185" t="s">
        <v>199</v>
      </c>
      <c r="AU1097" s="185" t="s">
        <v>140</v>
      </c>
      <c r="AV1097" s="10" t="s">
        <v>140</v>
      </c>
      <c r="AW1097" s="10" t="s">
        <v>37</v>
      </c>
      <c r="AX1097" s="10" t="s">
        <v>80</v>
      </c>
      <c r="AY1097" s="185" t="s">
        <v>176</v>
      </c>
    </row>
    <row r="1098" spans="2:51" s="11" customFormat="1" ht="22.5" customHeight="1">
      <c r="B1098" s="186"/>
      <c r="C1098" s="187"/>
      <c r="D1098" s="187"/>
      <c r="E1098" s="188" t="s">
        <v>22</v>
      </c>
      <c r="F1098" s="271" t="s">
        <v>200</v>
      </c>
      <c r="G1098" s="272"/>
      <c r="H1098" s="272"/>
      <c r="I1098" s="272"/>
      <c r="J1098" s="187"/>
      <c r="K1098" s="189">
        <v>26.454</v>
      </c>
      <c r="L1098" s="187"/>
      <c r="M1098" s="187"/>
      <c r="N1098" s="187"/>
      <c r="O1098" s="187"/>
      <c r="P1098" s="187"/>
      <c r="Q1098" s="187"/>
      <c r="R1098" s="190"/>
      <c r="T1098" s="191"/>
      <c r="U1098" s="187"/>
      <c r="V1098" s="187"/>
      <c r="W1098" s="187"/>
      <c r="X1098" s="187"/>
      <c r="Y1098" s="187"/>
      <c r="Z1098" s="187"/>
      <c r="AA1098" s="192"/>
      <c r="AT1098" s="193" t="s">
        <v>199</v>
      </c>
      <c r="AU1098" s="193" t="s">
        <v>140</v>
      </c>
      <c r="AV1098" s="11" t="s">
        <v>181</v>
      </c>
      <c r="AW1098" s="11" t="s">
        <v>37</v>
      </c>
      <c r="AX1098" s="11" t="s">
        <v>88</v>
      </c>
      <c r="AY1098" s="193" t="s">
        <v>176</v>
      </c>
    </row>
    <row r="1099" spans="2:65" s="1" customFormat="1" ht="31.5" customHeight="1">
      <c r="B1099" s="38"/>
      <c r="C1099" s="171" t="s">
        <v>1529</v>
      </c>
      <c r="D1099" s="171" t="s">
        <v>177</v>
      </c>
      <c r="E1099" s="172" t="s">
        <v>1530</v>
      </c>
      <c r="F1099" s="265" t="s">
        <v>1531</v>
      </c>
      <c r="G1099" s="265"/>
      <c r="H1099" s="265"/>
      <c r="I1099" s="265"/>
      <c r="J1099" s="173" t="s">
        <v>315</v>
      </c>
      <c r="K1099" s="174">
        <v>80.17</v>
      </c>
      <c r="L1099" s="266">
        <v>0</v>
      </c>
      <c r="M1099" s="267"/>
      <c r="N1099" s="268">
        <f>ROUND(L1099*K1099,2)</f>
        <v>0</v>
      </c>
      <c r="O1099" s="268"/>
      <c r="P1099" s="268"/>
      <c r="Q1099" s="268"/>
      <c r="R1099" s="40"/>
      <c r="T1099" s="175" t="s">
        <v>22</v>
      </c>
      <c r="U1099" s="47" t="s">
        <v>45</v>
      </c>
      <c r="V1099" s="39"/>
      <c r="W1099" s="176">
        <f>V1099*K1099</f>
        <v>0</v>
      </c>
      <c r="X1099" s="176">
        <v>0</v>
      </c>
      <c r="Y1099" s="176">
        <f>X1099*K1099</f>
        <v>0</v>
      </c>
      <c r="Z1099" s="176">
        <v>0.00445</v>
      </c>
      <c r="AA1099" s="177">
        <f>Z1099*K1099</f>
        <v>0.35675650000000003</v>
      </c>
      <c r="AR1099" s="21" t="s">
        <v>318</v>
      </c>
      <c r="AT1099" s="21" t="s">
        <v>177</v>
      </c>
      <c r="AU1099" s="21" t="s">
        <v>140</v>
      </c>
      <c r="AY1099" s="21" t="s">
        <v>176</v>
      </c>
      <c r="BE1099" s="113">
        <f>IF(U1099="základní",N1099,0)</f>
        <v>0</v>
      </c>
      <c r="BF1099" s="113">
        <f>IF(U1099="snížená",N1099,0)</f>
        <v>0</v>
      </c>
      <c r="BG1099" s="113">
        <f>IF(U1099="zákl. přenesená",N1099,0)</f>
        <v>0</v>
      </c>
      <c r="BH1099" s="113">
        <f>IF(U1099="sníž. přenesená",N1099,0)</f>
        <v>0</v>
      </c>
      <c r="BI1099" s="113">
        <f>IF(U1099="nulová",N1099,0)</f>
        <v>0</v>
      </c>
      <c r="BJ1099" s="21" t="s">
        <v>88</v>
      </c>
      <c r="BK1099" s="113">
        <f>ROUND(L1099*K1099,2)</f>
        <v>0</v>
      </c>
      <c r="BL1099" s="21" t="s">
        <v>318</v>
      </c>
      <c r="BM1099" s="21" t="s">
        <v>1532</v>
      </c>
    </row>
    <row r="1100" spans="2:51" s="10" customFormat="1" ht="22.5" customHeight="1">
      <c r="B1100" s="178"/>
      <c r="C1100" s="179"/>
      <c r="D1100" s="179"/>
      <c r="E1100" s="180" t="s">
        <v>22</v>
      </c>
      <c r="F1100" s="269" t="s">
        <v>1533</v>
      </c>
      <c r="G1100" s="270"/>
      <c r="H1100" s="270"/>
      <c r="I1100" s="270"/>
      <c r="J1100" s="179"/>
      <c r="K1100" s="181">
        <v>80.17</v>
      </c>
      <c r="L1100" s="179"/>
      <c r="M1100" s="179"/>
      <c r="N1100" s="179"/>
      <c r="O1100" s="179"/>
      <c r="P1100" s="179"/>
      <c r="Q1100" s="179"/>
      <c r="R1100" s="182"/>
      <c r="T1100" s="183"/>
      <c r="U1100" s="179"/>
      <c r="V1100" s="179"/>
      <c r="W1100" s="179"/>
      <c r="X1100" s="179"/>
      <c r="Y1100" s="179"/>
      <c r="Z1100" s="179"/>
      <c r="AA1100" s="184"/>
      <c r="AT1100" s="185" t="s">
        <v>199</v>
      </c>
      <c r="AU1100" s="185" t="s">
        <v>140</v>
      </c>
      <c r="AV1100" s="10" t="s">
        <v>140</v>
      </c>
      <c r="AW1100" s="10" t="s">
        <v>37</v>
      </c>
      <c r="AX1100" s="10" t="s">
        <v>80</v>
      </c>
      <c r="AY1100" s="185" t="s">
        <v>176</v>
      </c>
    </row>
    <row r="1101" spans="2:51" s="11" customFormat="1" ht="22.5" customHeight="1">
      <c r="B1101" s="186"/>
      <c r="C1101" s="187"/>
      <c r="D1101" s="187"/>
      <c r="E1101" s="188" t="s">
        <v>22</v>
      </c>
      <c r="F1101" s="271" t="s">
        <v>200</v>
      </c>
      <c r="G1101" s="272"/>
      <c r="H1101" s="272"/>
      <c r="I1101" s="272"/>
      <c r="J1101" s="187"/>
      <c r="K1101" s="189">
        <v>80.17</v>
      </c>
      <c r="L1101" s="187"/>
      <c r="M1101" s="187"/>
      <c r="N1101" s="187"/>
      <c r="O1101" s="187"/>
      <c r="P1101" s="187"/>
      <c r="Q1101" s="187"/>
      <c r="R1101" s="190"/>
      <c r="T1101" s="191"/>
      <c r="U1101" s="187"/>
      <c r="V1101" s="187"/>
      <c r="W1101" s="187"/>
      <c r="X1101" s="187"/>
      <c r="Y1101" s="187"/>
      <c r="Z1101" s="187"/>
      <c r="AA1101" s="192"/>
      <c r="AT1101" s="193" t="s">
        <v>199</v>
      </c>
      <c r="AU1101" s="193" t="s">
        <v>140</v>
      </c>
      <c r="AV1101" s="11" t="s">
        <v>181</v>
      </c>
      <c r="AW1101" s="11" t="s">
        <v>37</v>
      </c>
      <c r="AX1101" s="11" t="s">
        <v>88</v>
      </c>
      <c r="AY1101" s="193" t="s">
        <v>176</v>
      </c>
    </row>
    <row r="1102" spans="2:65" s="1" customFormat="1" ht="22.5" customHeight="1">
      <c r="B1102" s="38"/>
      <c r="C1102" s="171" t="s">
        <v>1534</v>
      </c>
      <c r="D1102" s="171" t="s">
        <v>177</v>
      </c>
      <c r="E1102" s="172" t="s">
        <v>1535</v>
      </c>
      <c r="F1102" s="265" t="s">
        <v>1536</v>
      </c>
      <c r="G1102" s="265"/>
      <c r="H1102" s="265"/>
      <c r="I1102" s="265"/>
      <c r="J1102" s="173" t="s">
        <v>461</v>
      </c>
      <c r="K1102" s="174">
        <v>6</v>
      </c>
      <c r="L1102" s="266">
        <v>0</v>
      </c>
      <c r="M1102" s="267"/>
      <c r="N1102" s="268">
        <f>ROUND(L1102*K1102,2)</f>
        <v>0</v>
      </c>
      <c r="O1102" s="268"/>
      <c r="P1102" s="268"/>
      <c r="Q1102" s="268"/>
      <c r="R1102" s="40"/>
      <c r="T1102" s="175" t="s">
        <v>22</v>
      </c>
      <c r="U1102" s="47" t="s">
        <v>45</v>
      </c>
      <c r="V1102" s="39"/>
      <c r="W1102" s="176">
        <f>V1102*K1102</f>
        <v>0</v>
      </c>
      <c r="X1102" s="176">
        <v>0</v>
      </c>
      <c r="Y1102" s="176">
        <f>X1102*K1102</f>
        <v>0</v>
      </c>
      <c r="Z1102" s="176">
        <v>0.02008</v>
      </c>
      <c r="AA1102" s="177">
        <f>Z1102*K1102</f>
        <v>0.12048</v>
      </c>
      <c r="AR1102" s="21" t="s">
        <v>318</v>
      </c>
      <c r="AT1102" s="21" t="s">
        <v>177</v>
      </c>
      <c r="AU1102" s="21" t="s">
        <v>140</v>
      </c>
      <c r="AY1102" s="21" t="s">
        <v>176</v>
      </c>
      <c r="BE1102" s="113">
        <f>IF(U1102="základní",N1102,0)</f>
        <v>0</v>
      </c>
      <c r="BF1102" s="113">
        <f>IF(U1102="snížená",N1102,0)</f>
        <v>0</v>
      </c>
      <c r="BG1102" s="113">
        <f>IF(U1102="zákl. přenesená",N1102,0)</f>
        <v>0</v>
      </c>
      <c r="BH1102" s="113">
        <f>IF(U1102="sníž. přenesená",N1102,0)</f>
        <v>0</v>
      </c>
      <c r="BI1102" s="113">
        <f>IF(U1102="nulová",N1102,0)</f>
        <v>0</v>
      </c>
      <c r="BJ1102" s="21" t="s">
        <v>88</v>
      </c>
      <c r="BK1102" s="113">
        <f>ROUND(L1102*K1102,2)</f>
        <v>0</v>
      </c>
      <c r="BL1102" s="21" t="s">
        <v>318</v>
      </c>
      <c r="BM1102" s="21" t="s">
        <v>1537</v>
      </c>
    </row>
    <row r="1103" spans="2:65" s="1" customFormat="1" ht="22.5" customHeight="1">
      <c r="B1103" s="38"/>
      <c r="C1103" s="171" t="s">
        <v>1538</v>
      </c>
      <c r="D1103" s="171" t="s">
        <v>177</v>
      </c>
      <c r="E1103" s="172" t="s">
        <v>1539</v>
      </c>
      <c r="F1103" s="265" t="s">
        <v>1540</v>
      </c>
      <c r="G1103" s="265"/>
      <c r="H1103" s="265"/>
      <c r="I1103" s="265"/>
      <c r="J1103" s="173" t="s">
        <v>315</v>
      </c>
      <c r="K1103" s="174">
        <v>51.6</v>
      </c>
      <c r="L1103" s="266">
        <v>0</v>
      </c>
      <c r="M1103" s="267"/>
      <c r="N1103" s="268">
        <f>ROUND(L1103*K1103,2)</f>
        <v>0</v>
      </c>
      <c r="O1103" s="268"/>
      <c r="P1103" s="268"/>
      <c r="Q1103" s="268"/>
      <c r="R1103" s="40"/>
      <c r="T1103" s="175" t="s">
        <v>22</v>
      </c>
      <c r="U1103" s="47" t="s">
        <v>45</v>
      </c>
      <c r="V1103" s="39"/>
      <c r="W1103" s="176">
        <f>V1103*K1103</f>
        <v>0</v>
      </c>
      <c r="X1103" s="176">
        <v>0</v>
      </c>
      <c r="Y1103" s="176">
        <f>X1103*K1103</f>
        <v>0</v>
      </c>
      <c r="Z1103" s="176">
        <v>0.00192</v>
      </c>
      <c r="AA1103" s="177">
        <f>Z1103*K1103</f>
        <v>0.09907200000000001</v>
      </c>
      <c r="AR1103" s="21" t="s">
        <v>318</v>
      </c>
      <c r="AT1103" s="21" t="s">
        <v>177</v>
      </c>
      <c r="AU1103" s="21" t="s">
        <v>140</v>
      </c>
      <c r="AY1103" s="21" t="s">
        <v>176</v>
      </c>
      <c r="BE1103" s="113">
        <f>IF(U1103="základní",N1103,0)</f>
        <v>0</v>
      </c>
      <c r="BF1103" s="113">
        <f>IF(U1103="snížená",N1103,0)</f>
        <v>0</v>
      </c>
      <c r="BG1103" s="113">
        <f>IF(U1103="zákl. přenesená",N1103,0)</f>
        <v>0</v>
      </c>
      <c r="BH1103" s="113">
        <f>IF(U1103="sníž. přenesená",N1103,0)</f>
        <v>0</v>
      </c>
      <c r="BI1103" s="113">
        <f>IF(U1103="nulová",N1103,0)</f>
        <v>0</v>
      </c>
      <c r="BJ1103" s="21" t="s">
        <v>88</v>
      </c>
      <c r="BK1103" s="113">
        <f>ROUND(L1103*K1103,2)</f>
        <v>0</v>
      </c>
      <c r="BL1103" s="21" t="s">
        <v>318</v>
      </c>
      <c r="BM1103" s="21" t="s">
        <v>1541</v>
      </c>
    </row>
    <row r="1104" spans="2:51" s="10" customFormat="1" ht="22.5" customHeight="1">
      <c r="B1104" s="178"/>
      <c r="C1104" s="179"/>
      <c r="D1104" s="179"/>
      <c r="E1104" s="180" t="s">
        <v>22</v>
      </c>
      <c r="F1104" s="269" t="s">
        <v>1542</v>
      </c>
      <c r="G1104" s="270"/>
      <c r="H1104" s="270"/>
      <c r="I1104" s="270"/>
      <c r="J1104" s="179"/>
      <c r="K1104" s="181">
        <v>51.6</v>
      </c>
      <c r="L1104" s="179"/>
      <c r="M1104" s="179"/>
      <c r="N1104" s="179"/>
      <c r="O1104" s="179"/>
      <c r="P1104" s="179"/>
      <c r="Q1104" s="179"/>
      <c r="R1104" s="182"/>
      <c r="T1104" s="183"/>
      <c r="U1104" s="179"/>
      <c r="V1104" s="179"/>
      <c r="W1104" s="179"/>
      <c r="X1104" s="179"/>
      <c r="Y1104" s="179"/>
      <c r="Z1104" s="179"/>
      <c r="AA1104" s="184"/>
      <c r="AT1104" s="185" t="s">
        <v>199</v>
      </c>
      <c r="AU1104" s="185" t="s">
        <v>140</v>
      </c>
      <c r="AV1104" s="10" t="s">
        <v>140</v>
      </c>
      <c r="AW1104" s="10" t="s">
        <v>37</v>
      </c>
      <c r="AX1104" s="10" t="s">
        <v>80</v>
      </c>
      <c r="AY1104" s="185" t="s">
        <v>176</v>
      </c>
    </row>
    <row r="1105" spans="2:51" s="11" customFormat="1" ht="22.5" customHeight="1">
      <c r="B1105" s="186"/>
      <c r="C1105" s="187"/>
      <c r="D1105" s="187"/>
      <c r="E1105" s="188" t="s">
        <v>22</v>
      </c>
      <c r="F1105" s="271" t="s">
        <v>200</v>
      </c>
      <c r="G1105" s="272"/>
      <c r="H1105" s="272"/>
      <c r="I1105" s="272"/>
      <c r="J1105" s="187"/>
      <c r="K1105" s="189">
        <v>51.6</v>
      </c>
      <c r="L1105" s="187"/>
      <c r="M1105" s="187"/>
      <c r="N1105" s="187"/>
      <c r="O1105" s="187"/>
      <c r="P1105" s="187"/>
      <c r="Q1105" s="187"/>
      <c r="R1105" s="190"/>
      <c r="T1105" s="191"/>
      <c r="U1105" s="187"/>
      <c r="V1105" s="187"/>
      <c r="W1105" s="187"/>
      <c r="X1105" s="187"/>
      <c r="Y1105" s="187"/>
      <c r="Z1105" s="187"/>
      <c r="AA1105" s="192"/>
      <c r="AT1105" s="193" t="s">
        <v>199</v>
      </c>
      <c r="AU1105" s="193" t="s">
        <v>140</v>
      </c>
      <c r="AV1105" s="11" t="s">
        <v>181</v>
      </c>
      <c r="AW1105" s="11" t="s">
        <v>37</v>
      </c>
      <c r="AX1105" s="11" t="s">
        <v>88</v>
      </c>
      <c r="AY1105" s="193" t="s">
        <v>176</v>
      </c>
    </row>
    <row r="1106" spans="2:65" s="1" customFormat="1" ht="22.5" customHeight="1">
      <c r="B1106" s="38"/>
      <c r="C1106" s="171" t="s">
        <v>1543</v>
      </c>
      <c r="D1106" s="171" t="s">
        <v>177</v>
      </c>
      <c r="E1106" s="172" t="s">
        <v>1544</v>
      </c>
      <c r="F1106" s="265" t="s">
        <v>1545</v>
      </c>
      <c r="G1106" s="265"/>
      <c r="H1106" s="265"/>
      <c r="I1106" s="265"/>
      <c r="J1106" s="173" t="s">
        <v>315</v>
      </c>
      <c r="K1106" s="174">
        <v>10.8</v>
      </c>
      <c r="L1106" s="266">
        <v>0</v>
      </c>
      <c r="M1106" s="267"/>
      <c r="N1106" s="268">
        <f>ROUND(L1106*K1106,2)</f>
        <v>0</v>
      </c>
      <c r="O1106" s="268"/>
      <c r="P1106" s="268"/>
      <c r="Q1106" s="268"/>
      <c r="R1106" s="40"/>
      <c r="T1106" s="175" t="s">
        <v>22</v>
      </c>
      <c r="U1106" s="47" t="s">
        <v>45</v>
      </c>
      <c r="V1106" s="39"/>
      <c r="W1106" s="176">
        <f>V1106*K1106</f>
        <v>0</v>
      </c>
      <c r="X1106" s="176">
        <v>0</v>
      </c>
      <c r="Y1106" s="176">
        <f>X1106*K1106</f>
        <v>0</v>
      </c>
      <c r="Z1106" s="176">
        <v>0.00307</v>
      </c>
      <c r="AA1106" s="177">
        <f>Z1106*K1106</f>
        <v>0.033156</v>
      </c>
      <c r="AR1106" s="21" t="s">
        <v>318</v>
      </c>
      <c r="AT1106" s="21" t="s">
        <v>177</v>
      </c>
      <c r="AU1106" s="21" t="s">
        <v>140</v>
      </c>
      <c r="AY1106" s="21" t="s">
        <v>176</v>
      </c>
      <c r="BE1106" s="113">
        <f>IF(U1106="základní",N1106,0)</f>
        <v>0</v>
      </c>
      <c r="BF1106" s="113">
        <f>IF(U1106="snížená",N1106,0)</f>
        <v>0</v>
      </c>
      <c r="BG1106" s="113">
        <f>IF(U1106="zákl. přenesená",N1106,0)</f>
        <v>0</v>
      </c>
      <c r="BH1106" s="113">
        <f>IF(U1106="sníž. přenesená",N1106,0)</f>
        <v>0</v>
      </c>
      <c r="BI1106" s="113">
        <f>IF(U1106="nulová",N1106,0)</f>
        <v>0</v>
      </c>
      <c r="BJ1106" s="21" t="s">
        <v>88</v>
      </c>
      <c r="BK1106" s="113">
        <f>ROUND(L1106*K1106,2)</f>
        <v>0</v>
      </c>
      <c r="BL1106" s="21" t="s">
        <v>318</v>
      </c>
      <c r="BM1106" s="21" t="s">
        <v>1546</v>
      </c>
    </row>
    <row r="1107" spans="2:51" s="10" customFormat="1" ht="22.5" customHeight="1">
      <c r="B1107" s="178"/>
      <c r="C1107" s="179"/>
      <c r="D1107" s="179"/>
      <c r="E1107" s="180" t="s">
        <v>22</v>
      </c>
      <c r="F1107" s="269" t="s">
        <v>1547</v>
      </c>
      <c r="G1107" s="270"/>
      <c r="H1107" s="270"/>
      <c r="I1107" s="270"/>
      <c r="J1107" s="179"/>
      <c r="K1107" s="181">
        <v>10.8</v>
      </c>
      <c r="L1107" s="179"/>
      <c r="M1107" s="179"/>
      <c r="N1107" s="179"/>
      <c r="O1107" s="179"/>
      <c r="P1107" s="179"/>
      <c r="Q1107" s="179"/>
      <c r="R1107" s="182"/>
      <c r="T1107" s="183"/>
      <c r="U1107" s="179"/>
      <c r="V1107" s="179"/>
      <c r="W1107" s="179"/>
      <c r="X1107" s="179"/>
      <c r="Y1107" s="179"/>
      <c r="Z1107" s="179"/>
      <c r="AA1107" s="184"/>
      <c r="AT1107" s="185" t="s">
        <v>199</v>
      </c>
      <c r="AU1107" s="185" t="s">
        <v>140</v>
      </c>
      <c r="AV1107" s="10" t="s">
        <v>140</v>
      </c>
      <c r="AW1107" s="10" t="s">
        <v>37</v>
      </c>
      <c r="AX1107" s="10" t="s">
        <v>80</v>
      </c>
      <c r="AY1107" s="185" t="s">
        <v>176</v>
      </c>
    </row>
    <row r="1108" spans="2:51" s="11" customFormat="1" ht="22.5" customHeight="1">
      <c r="B1108" s="186"/>
      <c r="C1108" s="187"/>
      <c r="D1108" s="187"/>
      <c r="E1108" s="188" t="s">
        <v>22</v>
      </c>
      <c r="F1108" s="271" t="s">
        <v>200</v>
      </c>
      <c r="G1108" s="272"/>
      <c r="H1108" s="272"/>
      <c r="I1108" s="272"/>
      <c r="J1108" s="187"/>
      <c r="K1108" s="189">
        <v>10.8</v>
      </c>
      <c r="L1108" s="187"/>
      <c r="M1108" s="187"/>
      <c r="N1108" s="187"/>
      <c r="O1108" s="187"/>
      <c r="P1108" s="187"/>
      <c r="Q1108" s="187"/>
      <c r="R1108" s="190"/>
      <c r="T1108" s="191"/>
      <c r="U1108" s="187"/>
      <c r="V1108" s="187"/>
      <c r="W1108" s="187"/>
      <c r="X1108" s="187"/>
      <c r="Y1108" s="187"/>
      <c r="Z1108" s="187"/>
      <c r="AA1108" s="192"/>
      <c r="AT1108" s="193" t="s">
        <v>199</v>
      </c>
      <c r="AU1108" s="193" t="s">
        <v>140</v>
      </c>
      <c r="AV1108" s="11" t="s">
        <v>181</v>
      </c>
      <c r="AW1108" s="11" t="s">
        <v>37</v>
      </c>
      <c r="AX1108" s="11" t="s">
        <v>88</v>
      </c>
      <c r="AY1108" s="193" t="s">
        <v>176</v>
      </c>
    </row>
    <row r="1109" spans="2:65" s="1" customFormat="1" ht="22.5" customHeight="1">
      <c r="B1109" s="38"/>
      <c r="C1109" s="171" t="s">
        <v>1548</v>
      </c>
      <c r="D1109" s="171" t="s">
        <v>177</v>
      </c>
      <c r="E1109" s="172" t="s">
        <v>1549</v>
      </c>
      <c r="F1109" s="265" t="s">
        <v>1550</v>
      </c>
      <c r="G1109" s="265"/>
      <c r="H1109" s="265"/>
      <c r="I1109" s="265"/>
      <c r="J1109" s="173" t="s">
        <v>315</v>
      </c>
      <c r="K1109" s="174">
        <v>106.624</v>
      </c>
      <c r="L1109" s="266">
        <v>0</v>
      </c>
      <c r="M1109" s="267"/>
      <c r="N1109" s="268">
        <f>ROUND(L1109*K1109,2)</f>
        <v>0</v>
      </c>
      <c r="O1109" s="268"/>
      <c r="P1109" s="268"/>
      <c r="Q1109" s="268"/>
      <c r="R1109" s="40"/>
      <c r="T1109" s="175" t="s">
        <v>22</v>
      </c>
      <c r="U1109" s="47" t="s">
        <v>45</v>
      </c>
      <c r="V1109" s="39"/>
      <c r="W1109" s="176">
        <f>V1109*K1109</f>
        <v>0</v>
      </c>
      <c r="X1109" s="176">
        <v>0</v>
      </c>
      <c r="Y1109" s="176">
        <f>X1109*K1109</f>
        <v>0</v>
      </c>
      <c r="Z1109" s="176">
        <v>0.00021</v>
      </c>
      <c r="AA1109" s="177">
        <f>Z1109*K1109</f>
        <v>0.02239104</v>
      </c>
      <c r="AR1109" s="21" t="s">
        <v>318</v>
      </c>
      <c r="AT1109" s="21" t="s">
        <v>177</v>
      </c>
      <c r="AU1109" s="21" t="s">
        <v>140</v>
      </c>
      <c r="AY1109" s="21" t="s">
        <v>176</v>
      </c>
      <c r="BE1109" s="113">
        <f>IF(U1109="základní",N1109,0)</f>
        <v>0</v>
      </c>
      <c r="BF1109" s="113">
        <f>IF(U1109="snížená",N1109,0)</f>
        <v>0</v>
      </c>
      <c r="BG1109" s="113">
        <f>IF(U1109="zákl. přenesená",N1109,0)</f>
        <v>0</v>
      </c>
      <c r="BH1109" s="113">
        <f>IF(U1109="sníž. přenesená",N1109,0)</f>
        <v>0</v>
      </c>
      <c r="BI1109" s="113">
        <f>IF(U1109="nulová",N1109,0)</f>
        <v>0</v>
      </c>
      <c r="BJ1109" s="21" t="s">
        <v>88</v>
      </c>
      <c r="BK1109" s="113">
        <f>ROUND(L1109*K1109,2)</f>
        <v>0</v>
      </c>
      <c r="BL1109" s="21" t="s">
        <v>318</v>
      </c>
      <c r="BM1109" s="21" t="s">
        <v>1551</v>
      </c>
    </row>
    <row r="1110" spans="2:65" s="1" customFormat="1" ht="22.5" customHeight="1">
      <c r="B1110" s="38"/>
      <c r="C1110" s="171" t="s">
        <v>1552</v>
      </c>
      <c r="D1110" s="171" t="s">
        <v>177</v>
      </c>
      <c r="E1110" s="172" t="s">
        <v>1553</v>
      </c>
      <c r="F1110" s="265" t="s">
        <v>1554</v>
      </c>
      <c r="G1110" s="265"/>
      <c r="H1110" s="265"/>
      <c r="I1110" s="265"/>
      <c r="J1110" s="173" t="s">
        <v>315</v>
      </c>
      <c r="K1110" s="174">
        <v>126.97</v>
      </c>
      <c r="L1110" s="266">
        <v>0</v>
      </c>
      <c r="M1110" s="267"/>
      <c r="N1110" s="268">
        <f>ROUND(L1110*K1110,2)</f>
        <v>0</v>
      </c>
      <c r="O1110" s="268"/>
      <c r="P1110" s="268"/>
      <c r="Q1110" s="268"/>
      <c r="R1110" s="40"/>
      <c r="T1110" s="175" t="s">
        <v>22</v>
      </c>
      <c r="U1110" s="47" t="s">
        <v>45</v>
      </c>
      <c r="V1110" s="39"/>
      <c r="W1110" s="176">
        <f>V1110*K1110</f>
        <v>0</v>
      </c>
      <c r="X1110" s="176">
        <v>0</v>
      </c>
      <c r="Y1110" s="176">
        <f>X1110*K1110</f>
        <v>0</v>
      </c>
      <c r="Z1110" s="176">
        <v>0.00135</v>
      </c>
      <c r="AA1110" s="177">
        <f>Z1110*K1110</f>
        <v>0.17140950000000002</v>
      </c>
      <c r="AR1110" s="21" t="s">
        <v>318</v>
      </c>
      <c r="AT1110" s="21" t="s">
        <v>177</v>
      </c>
      <c r="AU1110" s="21" t="s">
        <v>140</v>
      </c>
      <c r="AY1110" s="21" t="s">
        <v>176</v>
      </c>
      <c r="BE1110" s="113">
        <f>IF(U1110="základní",N1110,0)</f>
        <v>0</v>
      </c>
      <c r="BF1110" s="113">
        <f>IF(U1110="snížená",N1110,0)</f>
        <v>0</v>
      </c>
      <c r="BG1110" s="113">
        <f>IF(U1110="zákl. přenesená",N1110,0)</f>
        <v>0</v>
      </c>
      <c r="BH1110" s="113">
        <f>IF(U1110="sníž. přenesená",N1110,0)</f>
        <v>0</v>
      </c>
      <c r="BI1110" s="113">
        <f>IF(U1110="nulová",N1110,0)</f>
        <v>0</v>
      </c>
      <c r="BJ1110" s="21" t="s">
        <v>88</v>
      </c>
      <c r="BK1110" s="113">
        <f>ROUND(L1110*K1110,2)</f>
        <v>0</v>
      </c>
      <c r="BL1110" s="21" t="s">
        <v>318</v>
      </c>
      <c r="BM1110" s="21" t="s">
        <v>1555</v>
      </c>
    </row>
    <row r="1111" spans="2:51" s="12" customFormat="1" ht="22.5" customHeight="1">
      <c r="B1111" s="194"/>
      <c r="C1111" s="195"/>
      <c r="D1111" s="195"/>
      <c r="E1111" s="196" t="s">
        <v>22</v>
      </c>
      <c r="F1111" s="311" t="s">
        <v>407</v>
      </c>
      <c r="G1111" s="312"/>
      <c r="H1111" s="312"/>
      <c r="I1111" s="312"/>
      <c r="J1111" s="195"/>
      <c r="K1111" s="197" t="s">
        <v>22</v>
      </c>
      <c r="L1111" s="195"/>
      <c r="M1111" s="195"/>
      <c r="N1111" s="195"/>
      <c r="O1111" s="195"/>
      <c r="P1111" s="195"/>
      <c r="Q1111" s="195"/>
      <c r="R1111" s="198"/>
      <c r="T1111" s="199"/>
      <c r="U1111" s="195"/>
      <c r="V1111" s="195"/>
      <c r="W1111" s="195"/>
      <c r="X1111" s="195"/>
      <c r="Y1111" s="195"/>
      <c r="Z1111" s="195"/>
      <c r="AA1111" s="200"/>
      <c r="AT1111" s="201" t="s">
        <v>199</v>
      </c>
      <c r="AU1111" s="201" t="s">
        <v>140</v>
      </c>
      <c r="AV1111" s="12" t="s">
        <v>88</v>
      </c>
      <c r="AW1111" s="12" t="s">
        <v>37</v>
      </c>
      <c r="AX1111" s="12" t="s">
        <v>80</v>
      </c>
      <c r="AY1111" s="201" t="s">
        <v>176</v>
      </c>
    </row>
    <row r="1112" spans="2:51" s="10" customFormat="1" ht="22.5" customHeight="1">
      <c r="B1112" s="178"/>
      <c r="C1112" s="179"/>
      <c r="D1112" s="179"/>
      <c r="E1112" s="180" t="s">
        <v>22</v>
      </c>
      <c r="F1112" s="303" t="s">
        <v>1556</v>
      </c>
      <c r="G1112" s="304"/>
      <c r="H1112" s="304"/>
      <c r="I1112" s="304"/>
      <c r="J1112" s="179"/>
      <c r="K1112" s="181">
        <v>9.4</v>
      </c>
      <c r="L1112" s="179"/>
      <c r="M1112" s="179"/>
      <c r="N1112" s="179"/>
      <c r="O1112" s="179"/>
      <c r="P1112" s="179"/>
      <c r="Q1112" s="179"/>
      <c r="R1112" s="182"/>
      <c r="T1112" s="183"/>
      <c r="U1112" s="179"/>
      <c r="V1112" s="179"/>
      <c r="W1112" s="179"/>
      <c r="X1112" s="179"/>
      <c r="Y1112" s="179"/>
      <c r="Z1112" s="179"/>
      <c r="AA1112" s="184"/>
      <c r="AT1112" s="185" t="s">
        <v>199</v>
      </c>
      <c r="AU1112" s="185" t="s">
        <v>140</v>
      </c>
      <c r="AV1112" s="10" t="s">
        <v>140</v>
      </c>
      <c r="AW1112" s="10" t="s">
        <v>37</v>
      </c>
      <c r="AX1112" s="10" t="s">
        <v>80</v>
      </c>
      <c r="AY1112" s="185" t="s">
        <v>176</v>
      </c>
    </row>
    <row r="1113" spans="2:51" s="12" customFormat="1" ht="22.5" customHeight="1">
      <c r="B1113" s="194"/>
      <c r="C1113" s="195"/>
      <c r="D1113" s="195"/>
      <c r="E1113" s="196" t="s">
        <v>22</v>
      </c>
      <c r="F1113" s="305" t="s">
        <v>410</v>
      </c>
      <c r="G1113" s="306"/>
      <c r="H1113" s="306"/>
      <c r="I1113" s="306"/>
      <c r="J1113" s="195"/>
      <c r="K1113" s="197" t="s">
        <v>22</v>
      </c>
      <c r="L1113" s="195"/>
      <c r="M1113" s="195"/>
      <c r="N1113" s="195"/>
      <c r="O1113" s="195"/>
      <c r="P1113" s="195"/>
      <c r="Q1113" s="195"/>
      <c r="R1113" s="198"/>
      <c r="T1113" s="199"/>
      <c r="U1113" s="195"/>
      <c r="V1113" s="195"/>
      <c r="W1113" s="195"/>
      <c r="X1113" s="195"/>
      <c r="Y1113" s="195"/>
      <c r="Z1113" s="195"/>
      <c r="AA1113" s="200"/>
      <c r="AT1113" s="201" t="s">
        <v>199</v>
      </c>
      <c r="AU1113" s="201" t="s">
        <v>140</v>
      </c>
      <c r="AV1113" s="12" t="s">
        <v>88</v>
      </c>
      <c r="AW1113" s="12" t="s">
        <v>37</v>
      </c>
      <c r="AX1113" s="12" t="s">
        <v>80</v>
      </c>
      <c r="AY1113" s="201" t="s">
        <v>176</v>
      </c>
    </row>
    <row r="1114" spans="2:51" s="10" customFormat="1" ht="31.5" customHeight="1">
      <c r="B1114" s="178"/>
      <c r="C1114" s="179"/>
      <c r="D1114" s="179"/>
      <c r="E1114" s="180" t="s">
        <v>22</v>
      </c>
      <c r="F1114" s="303" t="s">
        <v>1557</v>
      </c>
      <c r="G1114" s="304"/>
      <c r="H1114" s="304"/>
      <c r="I1114" s="304"/>
      <c r="J1114" s="179"/>
      <c r="K1114" s="181">
        <v>45.32</v>
      </c>
      <c r="L1114" s="179"/>
      <c r="M1114" s="179"/>
      <c r="N1114" s="179"/>
      <c r="O1114" s="179"/>
      <c r="P1114" s="179"/>
      <c r="Q1114" s="179"/>
      <c r="R1114" s="182"/>
      <c r="T1114" s="183"/>
      <c r="U1114" s="179"/>
      <c r="V1114" s="179"/>
      <c r="W1114" s="179"/>
      <c r="X1114" s="179"/>
      <c r="Y1114" s="179"/>
      <c r="Z1114" s="179"/>
      <c r="AA1114" s="184"/>
      <c r="AT1114" s="185" t="s">
        <v>199</v>
      </c>
      <c r="AU1114" s="185" t="s">
        <v>140</v>
      </c>
      <c r="AV1114" s="10" t="s">
        <v>140</v>
      </c>
      <c r="AW1114" s="10" t="s">
        <v>37</v>
      </c>
      <c r="AX1114" s="10" t="s">
        <v>80</v>
      </c>
      <c r="AY1114" s="185" t="s">
        <v>176</v>
      </c>
    </row>
    <row r="1115" spans="2:51" s="12" customFormat="1" ht="22.5" customHeight="1">
      <c r="B1115" s="194"/>
      <c r="C1115" s="195"/>
      <c r="D1115" s="195"/>
      <c r="E1115" s="196" t="s">
        <v>22</v>
      </c>
      <c r="F1115" s="305" t="s">
        <v>417</v>
      </c>
      <c r="G1115" s="306"/>
      <c r="H1115" s="306"/>
      <c r="I1115" s="306"/>
      <c r="J1115" s="195"/>
      <c r="K1115" s="197" t="s">
        <v>22</v>
      </c>
      <c r="L1115" s="195"/>
      <c r="M1115" s="195"/>
      <c r="N1115" s="195"/>
      <c r="O1115" s="195"/>
      <c r="P1115" s="195"/>
      <c r="Q1115" s="195"/>
      <c r="R1115" s="198"/>
      <c r="T1115" s="199"/>
      <c r="U1115" s="195"/>
      <c r="V1115" s="195"/>
      <c r="W1115" s="195"/>
      <c r="X1115" s="195"/>
      <c r="Y1115" s="195"/>
      <c r="Z1115" s="195"/>
      <c r="AA1115" s="200"/>
      <c r="AT1115" s="201" t="s">
        <v>199</v>
      </c>
      <c r="AU1115" s="201" t="s">
        <v>140</v>
      </c>
      <c r="AV1115" s="12" t="s">
        <v>88</v>
      </c>
      <c r="AW1115" s="12" t="s">
        <v>37</v>
      </c>
      <c r="AX1115" s="12" t="s">
        <v>80</v>
      </c>
      <c r="AY1115" s="201" t="s">
        <v>176</v>
      </c>
    </row>
    <row r="1116" spans="2:51" s="10" customFormat="1" ht="22.5" customHeight="1">
      <c r="B1116" s="178"/>
      <c r="C1116" s="179"/>
      <c r="D1116" s="179"/>
      <c r="E1116" s="180" t="s">
        <v>22</v>
      </c>
      <c r="F1116" s="303" t="s">
        <v>1558</v>
      </c>
      <c r="G1116" s="304"/>
      <c r="H1116" s="304"/>
      <c r="I1116" s="304"/>
      <c r="J1116" s="179"/>
      <c r="K1116" s="181">
        <v>19.2</v>
      </c>
      <c r="L1116" s="179"/>
      <c r="M1116" s="179"/>
      <c r="N1116" s="179"/>
      <c r="O1116" s="179"/>
      <c r="P1116" s="179"/>
      <c r="Q1116" s="179"/>
      <c r="R1116" s="182"/>
      <c r="T1116" s="183"/>
      <c r="U1116" s="179"/>
      <c r="V1116" s="179"/>
      <c r="W1116" s="179"/>
      <c r="X1116" s="179"/>
      <c r="Y1116" s="179"/>
      <c r="Z1116" s="179"/>
      <c r="AA1116" s="184"/>
      <c r="AT1116" s="185" t="s">
        <v>199</v>
      </c>
      <c r="AU1116" s="185" t="s">
        <v>140</v>
      </c>
      <c r="AV1116" s="10" t="s">
        <v>140</v>
      </c>
      <c r="AW1116" s="10" t="s">
        <v>37</v>
      </c>
      <c r="AX1116" s="10" t="s">
        <v>80</v>
      </c>
      <c r="AY1116" s="185" t="s">
        <v>176</v>
      </c>
    </row>
    <row r="1117" spans="2:51" s="12" customFormat="1" ht="22.5" customHeight="1">
      <c r="B1117" s="194"/>
      <c r="C1117" s="195"/>
      <c r="D1117" s="195"/>
      <c r="E1117" s="196" t="s">
        <v>22</v>
      </c>
      <c r="F1117" s="305" t="s">
        <v>420</v>
      </c>
      <c r="G1117" s="306"/>
      <c r="H1117" s="306"/>
      <c r="I1117" s="306"/>
      <c r="J1117" s="195"/>
      <c r="K1117" s="197" t="s">
        <v>22</v>
      </c>
      <c r="L1117" s="195"/>
      <c r="M1117" s="195"/>
      <c r="N1117" s="195"/>
      <c r="O1117" s="195"/>
      <c r="P1117" s="195"/>
      <c r="Q1117" s="195"/>
      <c r="R1117" s="198"/>
      <c r="T1117" s="199"/>
      <c r="U1117" s="195"/>
      <c r="V1117" s="195"/>
      <c r="W1117" s="195"/>
      <c r="X1117" s="195"/>
      <c r="Y1117" s="195"/>
      <c r="Z1117" s="195"/>
      <c r="AA1117" s="200"/>
      <c r="AT1117" s="201" t="s">
        <v>199</v>
      </c>
      <c r="AU1117" s="201" t="s">
        <v>140</v>
      </c>
      <c r="AV1117" s="12" t="s">
        <v>88</v>
      </c>
      <c r="AW1117" s="12" t="s">
        <v>37</v>
      </c>
      <c r="AX1117" s="12" t="s">
        <v>80</v>
      </c>
      <c r="AY1117" s="201" t="s">
        <v>176</v>
      </c>
    </row>
    <row r="1118" spans="2:51" s="10" customFormat="1" ht="22.5" customHeight="1">
      <c r="B1118" s="178"/>
      <c r="C1118" s="179"/>
      <c r="D1118" s="179"/>
      <c r="E1118" s="180" t="s">
        <v>22</v>
      </c>
      <c r="F1118" s="303" t="s">
        <v>1559</v>
      </c>
      <c r="G1118" s="304"/>
      <c r="H1118" s="304"/>
      <c r="I1118" s="304"/>
      <c r="J1118" s="179"/>
      <c r="K1118" s="181">
        <v>53.05</v>
      </c>
      <c r="L1118" s="179"/>
      <c r="M1118" s="179"/>
      <c r="N1118" s="179"/>
      <c r="O1118" s="179"/>
      <c r="P1118" s="179"/>
      <c r="Q1118" s="179"/>
      <c r="R1118" s="182"/>
      <c r="T1118" s="183"/>
      <c r="U1118" s="179"/>
      <c r="V1118" s="179"/>
      <c r="W1118" s="179"/>
      <c r="X1118" s="179"/>
      <c r="Y1118" s="179"/>
      <c r="Z1118" s="179"/>
      <c r="AA1118" s="184"/>
      <c r="AT1118" s="185" t="s">
        <v>199</v>
      </c>
      <c r="AU1118" s="185" t="s">
        <v>140</v>
      </c>
      <c r="AV1118" s="10" t="s">
        <v>140</v>
      </c>
      <c r="AW1118" s="10" t="s">
        <v>37</v>
      </c>
      <c r="AX1118" s="10" t="s">
        <v>80</v>
      </c>
      <c r="AY1118" s="185" t="s">
        <v>176</v>
      </c>
    </row>
    <row r="1119" spans="2:51" s="11" customFormat="1" ht="22.5" customHeight="1">
      <c r="B1119" s="186"/>
      <c r="C1119" s="187"/>
      <c r="D1119" s="187"/>
      <c r="E1119" s="188" t="s">
        <v>22</v>
      </c>
      <c r="F1119" s="271" t="s">
        <v>200</v>
      </c>
      <c r="G1119" s="272"/>
      <c r="H1119" s="272"/>
      <c r="I1119" s="272"/>
      <c r="J1119" s="187"/>
      <c r="K1119" s="189">
        <v>126.97</v>
      </c>
      <c r="L1119" s="187"/>
      <c r="M1119" s="187"/>
      <c r="N1119" s="187"/>
      <c r="O1119" s="187"/>
      <c r="P1119" s="187"/>
      <c r="Q1119" s="187"/>
      <c r="R1119" s="190"/>
      <c r="T1119" s="191"/>
      <c r="U1119" s="187"/>
      <c r="V1119" s="187"/>
      <c r="W1119" s="187"/>
      <c r="X1119" s="187"/>
      <c r="Y1119" s="187"/>
      <c r="Z1119" s="187"/>
      <c r="AA1119" s="192"/>
      <c r="AT1119" s="193" t="s">
        <v>199</v>
      </c>
      <c r="AU1119" s="193" t="s">
        <v>140</v>
      </c>
      <c r="AV1119" s="11" t="s">
        <v>181</v>
      </c>
      <c r="AW1119" s="11" t="s">
        <v>37</v>
      </c>
      <c r="AX1119" s="11" t="s">
        <v>88</v>
      </c>
      <c r="AY1119" s="193" t="s">
        <v>176</v>
      </c>
    </row>
    <row r="1120" spans="2:65" s="1" customFormat="1" ht="22.5" customHeight="1">
      <c r="B1120" s="38"/>
      <c r="C1120" s="171" t="s">
        <v>1560</v>
      </c>
      <c r="D1120" s="171" t="s">
        <v>177</v>
      </c>
      <c r="E1120" s="172" t="s">
        <v>1561</v>
      </c>
      <c r="F1120" s="265" t="s">
        <v>1562</v>
      </c>
      <c r="G1120" s="265"/>
      <c r="H1120" s="265"/>
      <c r="I1120" s="265"/>
      <c r="J1120" s="173" t="s">
        <v>315</v>
      </c>
      <c r="K1120" s="174">
        <v>90.3</v>
      </c>
      <c r="L1120" s="266">
        <v>0</v>
      </c>
      <c r="M1120" s="267"/>
      <c r="N1120" s="268">
        <f>ROUND(L1120*K1120,2)</f>
        <v>0</v>
      </c>
      <c r="O1120" s="268"/>
      <c r="P1120" s="268"/>
      <c r="Q1120" s="268"/>
      <c r="R1120" s="40"/>
      <c r="T1120" s="175" t="s">
        <v>22</v>
      </c>
      <c r="U1120" s="47" t="s">
        <v>45</v>
      </c>
      <c r="V1120" s="39"/>
      <c r="W1120" s="176">
        <f>V1120*K1120</f>
        <v>0</v>
      </c>
      <c r="X1120" s="176">
        <v>0</v>
      </c>
      <c r="Y1120" s="176">
        <f>X1120*K1120</f>
        <v>0</v>
      </c>
      <c r="Z1120" s="176">
        <v>0.00175</v>
      </c>
      <c r="AA1120" s="177">
        <f>Z1120*K1120</f>
        <v>0.158025</v>
      </c>
      <c r="AR1120" s="21" t="s">
        <v>318</v>
      </c>
      <c r="AT1120" s="21" t="s">
        <v>177</v>
      </c>
      <c r="AU1120" s="21" t="s">
        <v>140</v>
      </c>
      <c r="AY1120" s="21" t="s">
        <v>176</v>
      </c>
      <c r="BE1120" s="113">
        <f>IF(U1120="základní",N1120,0)</f>
        <v>0</v>
      </c>
      <c r="BF1120" s="113">
        <f>IF(U1120="snížená",N1120,0)</f>
        <v>0</v>
      </c>
      <c r="BG1120" s="113">
        <f>IF(U1120="zákl. přenesená",N1120,0)</f>
        <v>0</v>
      </c>
      <c r="BH1120" s="113">
        <f>IF(U1120="sníž. přenesená",N1120,0)</f>
        <v>0</v>
      </c>
      <c r="BI1120" s="113">
        <f>IF(U1120="nulová",N1120,0)</f>
        <v>0</v>
      </c>
      <c r="BJ1120" s="21" t="s">
        <v>88</v>
      </c>
      <c r="BK1120" s="113">
        <f>ROUND(L1120*K1120,2)</f>
        <v>0</v>
      </c>
      <c r="BL1120" s="21" t="s">
        <v>318</v>
      </c>
      <c r="BM1120" s="21" t="s">
        <v>1563</v>
      </c>
    </row>
    <row r="1121" spans="2:51" s="10" customFormat="1" ht="22.5" customHeight="1">
      <c r="B1121" s="178"/>
      <c r="C1121" s="179"/>
      <c r="D1121" s="179"/>
      <c r="E1121" s="180" t="s">
        <v>22</v>
      </c>
      <c r="F1121" s="269" t="s">
        <v>1564</v>
      </c>
      <c r="G1121" s="270"/>
      <c r="H1121" s="270"/>
      <c r="I1121" s="270"/>
      <c r="J1121" s="179"/>
      <c r="K1121" s="181">
        <v>90.3</v>
      </c>
      <c r="L1121" s="179"/>
      <c r="M1121" s="179"/>
      <c r="N1121" s="179"/>
      <c r="O1121" s="179"/>
      <c r="P1121" s="179"/>
      <c r="Q1121" s="179"/>
      <c r="R1121" s="182"/>
      <c r="T1121" s="183"/>
      <c r="U1121" s="179"/>
      <c r="V1121" s="179"/>
      <c r="W1121" s="179"/>
      <c r="X1121" s="179"/>
      <c r="Y1121" s="179"/>
      <c r="Z1121" s="179"/>
      <c r="AA1121" s="184"/>
      <c r="AT1121" s="185" t="s">
        <v>199</v>
      </c>
      <c r="AU1121" s="185" t="s">
        <v>140</v>
      </c>
      <c r="AV1121" s="10" t="s">
        <v>140</v>
      </c>
      <c r="AW1121" s="10" t="s">
        <v>37</v>
      </c>
      <c r="AX1121" s="10" t="s">
        <v>80</v>
      </c>
      <c r="AY1121" s="185" t="s">
        <v>176</v>
      </c>
    </row>
    <row r="1122" spans="2:51" s="11" customFormat="1" ht="22.5" customHeight="1">
      <c r="B1122" s="186"/>
      <c r="C1122" s="187"/>
      <c r="D1122" s="187"/>
      <c r="E1122" s="188" t="s">
        <v>22</v>
      </c>
      <c r="F1122" s="271" t="s">
        <v>200</v>
      </c>
      <c r="G1122" s="272"/>
      <c r="H1122" s="272"/>
      <c r="I1122" s="272"/>
      <c r="J1122" s="187"/>
      <c r="K1122" s="189">
        <v>90.3</v>
      </c>
      <c r="L1122" s="187"/>
      <c r="M1122" s="187"/>
      <c r="N1122" s="187"/>
      <c r="O1122" s="187"/>
      <c r="P1122" s="187"/>
      <c r="Q1122" s="187"/>
      <c r="R1122" s="190"/>
      <c r="T1122" s="191"/>
      <c r="U1122" s="187"/>
      <c r="V1122" s="187"/>
      <c r="W1122" s="187"/>
      <c r="X1122" s="187"/>
      <c r="Y1122" s="187"/>
      <c r="Z1122" s="187"/>
      <c r="AA1122" s="192"/>
      <c r="AT1122" s="193" t="s">
        <v>199</v>
      </c>
      <c r="AU1122" s="193" t="s">
        <v>140</v>
      </c>
      <c r="AV1122" s="11" t="s">
        <v>181</v>
      </c>
      <c r="AW1122" s="11" t="s">
        <v>37</v>
      </c>
      <c r="AX1122" s="11" t="s">
        <v>88</v>
      </c>
      <c r="AY1122" s="193" t="s">
        <v>176</v>
      </c>
    </row>
    <row r="1123" spans="2:65" s="1" customFormat="1" ht="22.5" customHeight="1">
      <c r="B1123" s="38"/>
      <c r="C1123" s="171" t="s">
        <v>1565</v>
      </c>
      <c r="D1123" s="171" t="s">
        <v>177</v>
      </c>
      <c r="E1123" s="172" t="s">
        <v>1566</v>
      </c>
      <c r="F1123" s="265" t="s">
        <v>1567</v>
      </c>
      <c r="G1123" s="265"/>
      <c r="H1123" s="265"/>
      <c r="I1123" s="265"/>
      <c r="J1123" s="173" t="s">
        <v>315</v>
      </c>
      <c r="K1123" s="174">
        <v>64.4</v>
      </c>
      <c r="L1123" s="266">
        <v>0</v>
      </c>
      <c r="M1123" s="267"/>
      <c r="N1123" s="268">
        <f>ROUND(L1123*K1123,2)</f>
        <v>0</v>
      </c>
      <c r="O1123" s="268"/>
      <c r="P1123" s="268"/>
      <c r="Q1123" s="268"/>
      <c r="R1123" s="40"/>
      <c r="T1123" s="175" t="s">
        <v>22</v>
      </c>
      <c r="U1123" s="47" t="s">
        <v>45</v>
      </c>
      <c r="V1123" s="39"/>
      <c r="W1123" s="176">
        <f>V1123*K1123</f>
        <v>0</v>
      </c>
      <c r="X1123" s="176">
        <v>0</v>
      </c>
      <c r="Y1123" s="176">
        <f>X1123*K1123</f>
        <v>0</v>
      </c>
      <c r="Z1123" s="176">
        <v>0.00285</v>
      </c>
      <c r="AA1123" s="177">
        <f>Z1123*K1123</f>
        <v>0.18354000000000004</v>
      </c>
      <c r="AR1123" s="21" t="s">
        <v>318</v>
      </c>
      <c r="AT1123" s="21" t="s">
        <v>177</v>
      </c>
      <c r="AU1123" s="21" t="s">
        <v>140</v>
      </c>
      <c r="AY1123" s="21" t="s">
        <v>176</v>
      </c>
      <c r="BE1123" s="113">
        <f>IF(U1123="základní",N1123,0)</f>
        <v>0</v>
      </c>
      <c r="BF1123" s="113">
        <f>IF(U1123="snížená",N1123,0)</f>
        <v>0</v>
      </c>
      <c r="BG1123" s="113">
        <f>IF(U1123="zákl. přenesená",N1123,0)</f>
        <v>0</v>
      </c>
      <c r="BH1123" s="113">
        <f>IF(U1123="sníž. přenesená",N1123,0)</f>
        <v>0</v>
      </c>
      <c r="BI1123" s="113">
        <f>IF(U1123="nulová",N1123,0)</f>
        <v>0</v>
      </c>
      <c r="BJ1123" s="21" t="s">
        <v>88</v>
      </c>
      <c r="BK1123" s="113">
        <f>ROUND(L1123*K1123,2)</f>
        <v>0</v>
      </c>
      <c r="BL1123" s="21" t="s">
        <v>318</v>
      </c>
      <c r="BM1123" s="21" t="s">
        <v>1568</v>
      </c>
    </row>
    <row r="1124" spans="2:51" s="10" customFormat="1" ht="22.5" customHeight="1">
      <c r="B1124" s="178"/>
      <c r="C1124" s="179"/>
      <c r="D1124" s="179"/>
      <c r="E1124" s="180" t="s">
        <v>22</v>
      </c>
      <c r="F1124" s="269" t="s">
        <v>1569</v>
      </c>
      <c r="G1124" s="270"/>
      <c r="H1124" s="270"/>
      <c r="I1124" s="270"/>
      <c r="J1124" s="179"/>
      <c r="K1124" s="181">
        <v>64.4</v>
      </c>
      <c r="L1124" s="179"/>
      <c r="M1124" s="179"/>
      <c r="N1124" s="179"/>
      <c r="O1124" s="179"/>
      <c r="P1124" s="179"/>
      <c r="Q1124" s="179"/>
      <c r="R1124" s="182"/>
      <c r="T1124" s="183"/>
      <c r="U1124" s="179"/>
      <c r="V1124" s="179"/>
      <c r="W1124" s="179"/>
      <c r="X1124" s="179"/>
      <c r="Y1124" s="179"/>
      <c r="Z1124" s="179"/>
      <c r="AA1124" s="184"/>
      <c r="AT1124" s="185" t="s">
        <v>199</v>
      </c>
      <c r="AU1124" s="185" t="s">
        <v>140</v>
      </c>
      <c r="AV1124" s="10" t="s">
        <v>140</v>
      </c>
      <c r="AW1124" s="10" t="s">
        <v>37</v>
      </c>
      <c r="AX1124" s="10" t="s">
        <v>80</v>
      </c>
      <c r="AY1124" s="185" t="s">
        <v>176</v>
      </c>
    </row>
    <row r="1125" spans="2:51" s="11" customFormat="1" ht="22.5" customHeight="1">
      <c r="B1125" s="186"/>
      <c r="C1125" s="187"/>
      <c r="D1125" s="187"/>
      <c r="E1125" s="188" t="s">
        <v>22</v>
      </c>
      <c r="F1125" s="271" t="s">
        <v>200</v>
      </c>
      <c r="G1125" s="272"/>
      <c r="H1125" s="272"/>
      <c r="I1125" s="272"/>
      <c r="J1125" s="187"/>
      <c r="K1125" s="189">
        <v>64.4</v>
      </c>
      <c r="L1125" s="187"/>
      <c r="M1125" s="187"/>
      <c r="N1125" s="187"/>
      <c r="O1125" s="187"/>
      <c r="P1125" s="187"/>
      <c r="Q1125" s="187"/>
      <c r="R1125" s="190"/>
      <c r="T1125" s="191"/>
      <c r="U1125" s="187"/>
      <c r="V1125" s="187"/>
      <c r="W1125" s="187"/>
      <c r="X1125" s="187"/>
      <c r="Y1125" s="187"/>
      <c r="Z1125" s="187"/>
      <c r="AA1125" s="192"/>
      <c r="AT1125" s="193" t="s">
        <v>199</v>
      </c>
      <c r="AU1125" s="193" t="s">
        <v>140</v>
      </c>
      <c r="AV1125" s="11" t="s">
        <v>181</v>
      </c>
      <c r="AW1125" s="11" t="s">
        <v>37</v>
      </c>
      <c r="AX1125" s="11" t="s">
        <v>88</v>
      </c>
      <c r="AY1125" s="193" t="s">
        <v>176</v>
      </c>
    </row>
    <row r="1126" spans="2:65" s="1" customFormat="1" ht="31.5" customHeight="1">
      <c r="B1126" s="38"/>
      <c r="C1126" s="171" t="s">
        <v>1570</v>
      </c>
      <c r="D1126" s="171" t="s">
        <v>177</v>
      </c>
      <c r="E1126" s="172" t="s">
        <v>1571</v>
      </c>
      <c r="F1126" s="265" t="s">
        <v>1572</v>
      </c>
      <c r="G1126" s="265"/>
      <c r="H1126" s="265"/>
      <c r="I1126" s="265"/>
      <c r="J1126" s="173" t="s">
        <v>315</v>
      </c>
      <c r="K1126" s="174">
        <v>21.35</v>
      </c>
      <c r="L1126" s="266">
        <v>0</v>
      </c>
      <c r="M1126" s="267"/>
      <c r="N1126" s="268">
        <f aca="true" t="shared" si="55" ref="N1126:N1134">ROUND(L1126*K1126,2)</f>
        <v>0</v>
      </c>
      <c r="O1126" s="268"/>
      <c r="P1126" s="268"/>
      <c r="Q1126" s="268"/>
      <c r="R1126" s="40"/>
      <c r="T1126" s="175" t="s">
        <v>22</v>
      </c>
      <c r="U1126" s="47" t="s">
        <v>45</v>
      </c>
      <c r="V1126" s="39"/>
      <c r="W1126" s="176">
        <f aca="true" t="shared" si="56" ref="W1126:W1134">V1126*K1126</f>
        <v>0</v>
      </c>
      <c r="X1126" s="176">
        <v>0</v>
      </c>
      <c r="Y1126" s="176">
        <f aca="true" t="shared" si="57" ref="Y1126:Y1134">X1126*K1126</f>
        <v>0</v>
      </c>
      <c r="Z1126" s="176">
        <v>0</v>
      </c>
      <c r="AA1126" s="177">
        <f aca="true" t="shared" si="58" ref="AA1126:AA1134">Z1126*K1126</f>
        <v>0</v>
      </c>
      <c r="AR1126" s="21" t="s">
        <v>318</v>
      </c>
      <c r="AT1126" s="21" t="s">
        <v>177</v>
      </c>
      <c r="AU1126" s="21" t="s">
        <v>140</v>
      </c>
      <c r="AY1126" s="21" t="s">
        <v>176</v>
      </c>
      <c r="BE1126" s="113">
        <f aca="true" t="shared" si="59" ref="BE1126:BE1134">IF(U1126="základní",N1126,0)</f>
        <v>0</v>
      </c>
      <c r="BF1126" s="113">
        <f aca="true" t="shared" si="60" ref="BF1126:BF1134">IF(U1126="snížená",N1126,0)</f>
        <v>0</v>
      </c>
      <c r="BG1126" s="113">
        <f aca="true" t="shared" si="61" ref="BG1126:BG1134">IF(U1126="zákl. přenesená",N1126,0)</f>
        <v>0</v>
      </c>
      <c r="BH1126" s="113">
        <f aca="true" t="shared" si="62" ref="BH1126:BH1134">IF(U1126="sníž. přenesená",N1126,0)</f>
        <v>0</v>
      </c>
      <c r="BI1126" s="113">
        <f aca="true" t="shared" si="63" ref="BI1126:BI1134">IF(U1126="nulová",N1126,0)</f>
        <v>0</v>
      </c>
      <c r="BJ1126" s="21" t="s">
        <v>88</v>
      </c>
      <c r="BK1126" s="113">
        <f aca="true" t="shared" si="64" ref="BK1126:BK1134">ROUND(L1126*K1126,2)</f>
        <v>0</v>
      </c>
      <c r="BL1126" s="21" t="s">
        <v>318</v>
      </c>
      <c r="BM1126" s="21" t="s">
        <v>1573</v>
      </c>
    </row>
    <row r="1127" spans="2:65" s="1" customFormat="1" ht="31.5" customHeight="1">
      <c r="B1127" s="38"/>
      <c r="C1127" s="171" t="s">
        <v>1574</v>
      </c>
      <c r="D1127" s="171" t="s">
        <v>177</v>
      </c>
      <c r="E1127" s="172" t="s">
        <v>1575</v>
      </c>
      <c r="F1127" s="265" t="s">
        <v>1576</v>
      </c>
      <c r="G1127" s="265"/>
      <c r="H1127" s="265"/>
      <c r="I1127" s="265"/>
      <c r="J1127" s="173" t="s">
        <v>315</v>
      </c>
      <c r="K1127" s="174">
        <v>26.21</v>
      </c>
      <c r="L1127" s="266">
        <v>0</v>
      </c>
      <c r="M1127" s="267"/>
      <c r="N1127" s="268">
        <f t="shared" si="55"/>
        <v>0</v>
      </c>
      <c r="O1127" s="268"/>
      <c r="P1127" s="268"/>
      <c r="Q1127" s="268"/>
      <c r="R1127" s="40"/>
      <c r="T1127" s="175" t="s">
        <v>22</v>
      </c>
      <c r="U1127" s="47" t="s">
        <v>45</v>
      </c>
      <c r="V1127" s="39"/>
      <c r="W1127" s="176">
        <f t="shared" si="56"/>
        <v>0</v>
      </c>
      <c r="X1127" s="176">
        <v>0</v>
      </c>
      <c r="Y1127" s="176">
        <f t="shared" si="57"/>
        <v>0</v>
      </c>
      <c r="Z1127" s="176">
        <v>0</v>
      </c>
      <c r="AA1127" s="177">
        <f t="shared" si="58"/>
        <v>0</v>
      </c>
      <c r="AR1127" s="21" t="s">
        <v>318</v>
      </c>
      <c r="AT1127" s="21" t="s">
        <v>177</v>
      </c>
      <c r="AU1127" s="21" t="s">
        <v>140</v>
      </c>
      <c r="AY1127" s="21" t="s">
        <v>176</v>
      </c>
      <c r="BE1127" s="113">
        <f t="shared" si="59"/>
        <v>0</v>
      </c>
      <c r="BF1127" s="113">
        <f t="shared" si="60"/>
        <v>0</v>
      </c>
      <c r="BG1127" s="113">
        <f t="shared" si="61"/>
        <v>0</v>
      </c>
      <c r="BH1127" s="113">
        <f t="shared" si="62"/>
        <v>0</v>
      </c>
      <c r="BI1127" s="113">
        <f t="shared" si="63"/>
        <v>0</v>
      </c>
      <c r="BJ1127" s="21" t="s">
        <v>88</v>
      </c>
      <c r="BK1127" s="113">
        <f t="shared" si="64"/>
        <v>0</v>
      </c>
      <c r="BL1127" s="21" t="s">
        <v>318</v>
      </c>
      <c r="BM1127" s="21" t="s">
        <v>1577</v>
      </c>
    </row>
    <row r="1128" spans="2:65" s="1" customFormat="1" ht="31.5" customHeight="1">
      <c r="B1128" s="38"/>
      <c r="C1128" s="171" t="s">
        <v>1578</v>
      </c>
      <c r="D1128" s="171" t="s">
        <v>177</v>
      </c>
      <c r="E1128" s="172" t="s">
        <v>1579</v>
      </c>
      <c r="F1128" s="265" t="s">
        <v>1580</v>
      </c>
      <c r="G1128" s="265"/>
      <c r="H1128" s="265"/>
      <c r="I1128" s="265"/>
      <c r="J1128" s="173" t="s">
        <v>315</v>
      </c>
      <c r="K1128" s="174">
        <v>14.28</v>
      </c>
      <c r="L1128" s="266">
        <v>0</v>
      </c>
      <c r="M1128" s="267"/>
      <c r="N1128" s="268">
        <f t="shared" si="55"/>
        <v>0</v>
      </c>
      <c r="O1128" s="268"/>
      <c r="P1128" s="268"/>
      <c r="Q1128" s="268"/>
      <c r="R1128" s="40"/>
      <c r="T1128" s="175" t="s">
        <v>22</v>
      </c>
      <c r="U1128" s="47" t="s">
        <v>45</v>
      </c>
      <c r="V1128" s="39"/>
      <c r="W1128" s="176">
        <f t="shared" si="56"/>
        <v>0</v>
      </c>
      <c r="X1128" s="176">
        <v>0</v>
      </c>
      <c r="Y1128" s="176">
        <f t="shared" si="57"/>
        <v>0</v>
      </c>
      <c r="Z1128" s="176">
        <v>0</v>
      </c>
      <c r="AA1128" s="177">
        <f t="shared" si="58"/>
        <v>0</v>
      </c>
      <c r="AR1128" s="21" t="s">
        <v>318</v>
      </c>
      <c r="AT1128" s="21" t="s">
        <v>177</v>
      </c>
      <c r="AU1128" s="21" t="s">
        <v>140</v>
      </c>
      <c r="AY1128" s="21" t="s">
        <v>176</v>
      </c>
      <c r="BE1128" s="113">
        <f t="shared" si="59"/>
        <v>0</v>
      </c>
      <c r="BF1128" s="113">
        <f t="shared" si="60"/>
        <v>0</v>
      </c>
      <c r="BG1128" s="113">
        <f t="shared" si="61"/>
        <v>0</v>
      </c>
      <c r="BH1128" s="113">
        <f t="shared" si="62"/>
        <v>0</v>
      </c>
      <c r="BI1128" s="113">
        <f t="shared" si="63"/>
        <v>0</v>
      </c>
      <c r="BJ1128" s="21" t="s">
        <v>88</v>
      </c>
      <c r="BK1128" s="113">
        <f t="shared" si="64"/>
        <v>0</v>
      </c>
      <c r="BL1128" s="21" t="s">
        <v>318</v>
      </c>
      <c r="BM1128" s="21" t="s">
        <v>1581</v>
      </c>
    </row>
    <row r="1129" spans="2:65" s="1" customFormat="1" ht="31.5" customHeight="1">
      <c r="B1129" s="38"/>
      <c r="C1129" s="171" t="s">
        <v>1582</v>
      </c>
      <c r="D1129" s="171" t="s">
        <v>177</v>
      </c>
      <c r="E1129" s="172" t="s">
        <v>1583</v>
      </c>
      <c r="F1129" s="265" t="s">
        <v>1584</v>
      </c>
      <c r="G1129" s="265"/>
      <c r="H1129" s="265"/>
      <c r="I1129" s="265"/>
      <c r="J1129" s="173" t="s">
        <v>315</v>
      </c>
      <c r="K1129" s="174">
        <v>67.79</v>
      </c>
      <c r="L1129" s="266">
        <v>0</v>
      </c>
      <c r="M1129" s="267"/>
      <c r="N1129" s="268">
        <f t="shared" si="55"/>
        <v>0</v>
      </c>
      <c r="O1129" s="268"/>
      <c r="P1129" s="268"/>
      <c r="Q1129" s="268"/>
      <c r="R1129" s="40"/>
      <c r="T1129" s="175" t="s">
        <v>22</v>
      </c>
      <c r="U1129" s="47" t="s">
        <v>45</v>
      </c>
      <c r="V1129" s="39"/>
      <c r="W1129" s="176">
        <f t="shared" si="56"/>
        <v>0</v>
      </c>
      <c r="X1129" s="176">
        <v>0</v>
      </c>
      <c r="Y1129" s="176">
        <f t="shared" si="57"/>
        <v>0</v>
      </c>
      <c r="Z1129" s="176">
        <v>0</v>
      </c>
      <c r="AA1129" s="177">
        <f t="shared" si="58"/>
        <v>0</v>
      </c>
      <c r="AR1129" s="21" t="s">
        <v>318</v>
      </c>
      <c r="AT1129" s="21" t="s">
        <v>177</v>
      </c>
      <c r="AU1129" s="21" t="s">
        <v>140</v>
      </c>
      <c r="AY1129" s="21" t="s">
        <v>176</v>
      </c>
      <c r="BE1129" s="113">
        <f t="shared" si="59"/>
        <v>0</v>
      </c>
      <c r="BF1129" s="113">
        <f t="shared" si="60"/>
        <v>0</v>
      </c>
      <c r="BG1129" s="113">
        <f t="shared" si="61"/>
        <v>0</v>
      </c>
      <c r="BH1129" s="113">
        <f t="shared" si="62"/>
        <v>0</v>
      </c>
      <c r="BI1129" s="113">
        <f t="shared" si="63"/>
        <v>0</v>
      </c>
      <c r="BJ1129" s="21" t="s">
        <v>88</v>
      </c>
      <c r="BK1129" s="113">
        <f t="shared" si="64"/>
        <v>0</v>
      </c>
      <c r="BL1129" s="21" t="s">
        <v>318</v>
      </c>
      <c r="BM1129" s="21" t="s">
        <v>1585</v>
      </c>
    </row>
    <row r="1130" spans="2:65" s="1" customFormat="1" ht="31.5" customHeight="1">
      <c r="B1130" s="38"/>
      <c r="C1130" s="171" t="s">
        <v>1586</v>
      </c>
      <c r="D1130" s="171" t="s">
        <v>177</v>
      </c>
      <c r="E1130" s="172" t="s">
        <v>1587</v>
      </c>
      <c r="F1130" s="265" t="s">
        <v>1588</v>
      </c>
      <c r="G1130" s="265"/>
      <c r="H1130" s="265"/>
      <c r="I1130" s="265"/>
      <c r="J1130" s="173" t="s">
        <v>315</v>
      </c>
      <c r="K1130" s="174">
        <v>45.2</v>
      </c>
      <c r="L1130" s="266">
        <v>0</v>
      </c>
      <c r="M1130" s="267"/>
      <c r="N1130" s="268">
        <f t="shared" si="55"/>
        <v>0</v>
      </c>
      <c r="O1130" s="268"/>
      <c r="P1130" s="268"/>
      <c r="Q1130" s="268"/>
      <c r="R1130" s="40"/>
      <c r="T1130" s="175" t="s">
        <v>22</v>
      </c>
      <c r="U1130" s="47" t="s">
        <v>45</v>
      </c>
      <c r="V1130" s="39"/>
      <c r="W1130" s="176">
        <f t="shared" si="56"/>
        <v>0</v>
      </c>
      <c r="X1130" s="176">
        <v>0</v>
      </c>
      <c r="Y1130" s="176">
        <f t="shared" si="57"/>
        <v>0</v>
      </c>
      <c r="Z1130" s="176">
        <v>0</v>
      </c>
      <c r="AA1130" s="177">
        <f t="shared" si="58"/>
        <v>0</v>
      </c>
      <c r="AR1130" s="21" t="s">
        <v>318</v>
      </c>
      <c r="AT1130" s="21" t="s">
        <v>177</v>
      </c>
      <c r="AU1130" s="21" t="s">
        <v>140</v>
      </c>
      <c r="AY1130" s="21" t="s">
        <v>176</v>
      </c>
      <c r="BE1130" s="113">
        <f t="shared" si="59"/>
        <v>0</v>
      </c>
      <c r="BF1130" s="113">
        <f t="shared" si="60"/>
        <v>0</v>
      </c>
      <c r="BG1130" s="113">
        <f t="shared" si="61"/>
        <v>0</v>
      </c>
      <c r="BH1130" s="113">
        <f t="shared" si="62"/>
        <v>0</v>
      </c>
      <c r="BI1130" s="113">
        <f t="shared" si="63"/>
        <v>0</v>
      </c>
      <c r="BJ1130" s="21" t="s">
        <v>88</v>
      </c>
      <c r="BK1130" s="113">
        <f t="shared" si="64"/>
        <v>0</v>
      </c>
      <c r="BL1130" s="21" t="s">
        <v>318</v>
      </c>
      <c r="BM1130" s="21" t="s">
        <v>1589</v>
      </c>
    </row>
    <row r="1131" spans="2:65" s="1" customFormat="1" ht="31.5" customHeight="1">
      <c r="B1131" s="38"/>
      <c r="C1131" s="171" t="s">
        <v>1590</v>
      </c>
      <c r="D1131" s="171" t="s">
        <v>177</v>
      </c>
      <c r="E1131" s="172" t="s">
        <v>1591</v>
      </c>
      <c r="F1131" s="265" t="s">
        <v>1592</v>
      </c>
      <c r="G1131" s="265"/>
      <c r="H1131" s="265"/>
      <c r="I1131" s="265"/>
      <c r="J1131" s="173" t="s">
        <v>315</v>
      </c>
      <c r="K1131" s="174">
        <v>10.95</v>
      </c>
      <c r="L1131" s="266">
        <v>0</v>
      </c>
      <c r="M1131" s="267"/>
      <c r="N1131" s="268">
        <f t="shared" si="55"/>
        <v>0</v>
      </c>
      <c r="O1131" s="268"/>
      <c r="P1131" s="268"/>
      <c r="Q1131" s="268"/>
      <c r="R1131" s="40"/>
      <c r="T1131" s="175" t="s">
        <v>22</v>
      </c>
      <c r="U1131" s="47" t="s">
        <v>45</v>
      </c>
      <c r="V1131" s="39"/>
      <c r="W1131" s="176">
        <f t="shared" si="56"/>
        <v>0</v>
      </c>
      <c r="X1131" s="176">
        <v>0</v>
      </c>
      <c r="Y1131" s="176">
        <f t="shared" si="57"/>
        <v>0</v>
      </c>
      <c r="Z1131" s="176">
        <v>0</v>
      </c>
      <c r="AA1131" s="177">
        <f t="shared" si="58"/>
        <v>0</v>
      </c>
      <c r="AR1131" s="21" t="s">
        <v>318</v>
      </c>
      <c r="AT1131" s="21" t="s">
        <v>177</v>
      </c>
      <c r="AU1131" s="21" t="s">
        <v>140</v>
      </c>
      <c r="AY1131" s="21" t="s">
        <v>176</v>
      </c>
      <c r="BE1131" s="113">
        <f t="shared" si="59"/>
        <v>0</v>
      </c>
      <c r="BF1131" s="113">
        <f t="shared" si="60"/>
        <v>0</v>
      </c>
      <c r="BG1131" s="113">
        <f t="shared" si="61"/>
        <v>0</v>
      </c>
      <c r="BH1131" s="113">
        <f t="shared" si="62"/>
        <v>0</v>
      </c>
      <c r="BI1131" s="113">
        <f t="shared" si="63"/>
        <v>0</v>
      </c>
      <c r="BJ1131" s="21" t="s">
        <v>88</v>
      </c>
      <c r="BK1131" s="113">
        <f t="shared" si="64"/>
        <v>0</v>
      </c>
      <c r="BL1131" s="21" t="s">
        <v>318</v>
      </c>
      <c r="BM1131" s="21" t="s">
        <v>1593</v>
      </c>
    </row>
    <row r="1132" spans="2:65" s="1" customFormat="1" ht="31.5" customHeight="1">
      <c r="B1132" s="38"/>
      <c r="C1132" s="171" t="s">
        <v>1594</v>
      </c>
      <c r="D1132" s="171" t="s">
        <v>177</v>
      </c>
      <c r="E1132" s="172" t="s">
        <v>1595</v>
      </c>
      <c r="F1132" s="265" t="s">
        <v>1596</v>
      </c>
      <c r="G1132" s="265"/>
      <c r="H1132" s="265"/>
      <c r="I1132" s="265"/>
      <c r="J1132" s="173" t="s">
        <v>315</v>
      </c>
      <c r="K1132" s="174">
        <v>10.2</v>
      </c>
      <c r="L1132" s="266">
        <v>0</v>
      </c>
      <c r="M1132" s="267"/>
      <c r="N1132" s="268">
        <f t="shared" si="55"/>
        <v>0</v>
      </c>
      <c r="O1132" s="268"/>
      <c r="P1132" s="268"/>
      <c r="Q1132" s="268"/>
      <c r="R1132" s="40"/>
      <c r="T1132" s="175" t="s">
        <v>22</v>
      </c>
      <c r="U1132" s="47" t="s">
        <v>45</v>
      </c>
      <c r="V1132" s="39"/>
      <c r="W1132" s="176">
        <f t="shared" si="56"/>
        <v>0</v>
      </c>
      <c r="X1132" s="176">
        <v>0</v>
      </c>
      <c r="Y1132" s="176">
        <f t="shared" si="57"/>
        <v>0</v>
      </c>
      <c r="Z1132" s="176">
        <v>0</v>
      </c>
      <c r="AA1132" s="177">
        <f t="shared" si="58"/>
        <v>0</v>
      </c>
      <c r="AR1132" s="21" t="s">
        <v>318</v>
      </c>
      <c r="AT1132" s="21" t="s">
        <v>177</v>
      </c>
      <c r="AU1132" s="21" t="s">
        <v>140</v>
      </c>
      <c r="AY1132" s="21" t="s">
        <v>176</v>
      </c>
      <c r="BE1132" s="113">
        <f t="shared" si="59"/>
        <v>0</v>
      </c>
      <c r="BF1132" s="113">
        <f t="shared" si="60"/>
        <v>0</v>
      </c>
      <c r="BG1132" s="113">
        <f t="shared" si="61"/>
        <v>0</v>
      </c>
      <c r="BH1132" s="113">
        <f t="shared" si="62"/>
        <v>0</v>
      </c>
      <c r="BI1132" s="113">
        <f t="shared" si="63"/>
        <v>0</v>
      </c>
      <c r="BJ1132" s="21" t="s">
        <v>88</v>
      </c>
      <c r="BK1132" s="113">
        <f t="shared" si="64"/>
        <v>0</v>
      </c>
      <c r="BL1132" s="21" t="s">
        <v>318</v>
      </c>
      <c r="BM1132" s="21" t="s">
        <v>1597</v>
      </c>
    </row>
    <row r="1133" spans="2:65" s="1" customFormat="1" ht="31.5" customHeight="1">
      <c r="B1133" s="38"/>
      <c r="C1133" s="171" t="s">
        <v>1598</v>
      </c>
      <c r="D1133" s="171" t="s">
        <v>177</v>
      </c>
      <c r="E1133" s="172" t="s">
        <v>1599</v>
      </c>
      <c r="F1133" s="265" t="s">
        <v>1600</v>
      </c>
      <c r="G1133" s="265"/>
      <c r="H1133" s="265"/>
      <c r="I1133" s="265"/>
      <c r="J1133" s="173" t="s">
        <v>315</v>
      </c>
      <c r="K1133" s="174">
        <v>44</v>
      </c>
      <c r="L1133" s="266">
        <v>0</v>
      </c>
      <c r="M1133" s="267"/>
      <c r="N1133" s="268">
        <f t="shared" si="55"/>
        <v>0</v>
      </c>
      <c r="O1133" s="268"/>
      <c r="P1133" s="268"/>
      <c r="Q1133" s="268"/>
      <c r="R1133" s="40"/>
      <c r="T1133" s="175" t="s">
        <v>22</v>
      </c>
      <c r="U1133" s="47" t="s">
        <v>45</v>
      </c>
      <c r="V1133" s="39"/>
      <c r="W1133" s="176">
        <f t="shared" si="56"/>
        <v>0</v>
      </c>
      <c r="X1133" s="176">
        <v>0</v>
      </c>
      <c r="Y1133" s="176">
        <f t="shared" si="57"/>
        <v>0</v>
      </c>
      <c r="Z1133" s="176">
        <v>0</v>
      </c>
      <c r="AA1133" s="177">
        <f t="shared" si="58"/>
        <v>0</v>
      </c>
      <c r="AR1133" s="21" t="s">
        <v>318</v>
      </c>
      <c r="AT1133" s="21" t="s">
        <v>177</v>
      </c>
      <c r="AU1133" s="21" t="s">
        <v>140</v>
      </c>
      <c r="AY1133" s="21" t="s">
        <v>176</v>
      </c>
      <c r="BE1133" s="113">
        <f t="shared" si="59"/>
        <v>0</v>
      </c>
      <c r="BF1133" s="113">
        <f t="shared" si="60"/>
        <v>0</v>
      </c>
      <c r="BG1133" s="113">
        <f t="shared" si="61"/>
        <v>0</v>
      </c>
      <c r="BH1133" s="113">
        <f t="shared" si="62"/>
        <v>0</v>
      </c>
      <c r="BI1133" s="113">
        <f t="shared" si="63"/>
        <v>0</v>
      </c>
      <c r="BJ1133" s="21" t="s">
        <v>88</v>
      </c>
      <c r="BK1133" s="113">
        <f t="shared" si="64"/>
        <v>0</v>
      </c>
      <c r="BL1133" s="21" t="s">
        <v>318</v>
      </c>
      <c r="BM1133" s="21" t="s">
        <v>1601</v>
      </c>
    </row>
    <row r="1134" spans="2:65" s="1" customFormat="1" ht="31.5" customHeight="1">
      <c r="B1134" s="38"/>
      <c r="C1134" s="171" t="s">
        <v>1602</v>
      </c>
      <c r="D1134" s="171" t="s">
        <v>177</v>
      </c>
      <c r="E1134" s="172" t="s">
        <v>1603</v>
      </c>
      <c r="F1134" s="265" t="s">
        <v>1604</v>
      </c>
      <c r="G1134" s="265"/>
      <c r="H1134" s="265"/>
      <c r="I1134" s="265"/>
      <c r="J1134" s="173" t="s">
        <v>315</v>
      </c>
      <c r="K1134" s="174">
        <v>24.966</v>
      </c>
      <c r="L1134" s="266">
        <v>0</v>
      </c>
      <c r="M1134" s="267"/>
      <c r="N1134" s="268">
        <f t="shared" si="55"/>
        <v>0</v>
      </c>
      <c r="O1134" s="268"/>
      <c r="P1134" s="268"/>
      <c r="Q1134" s="268"/>
      <c r="R1134" s="40"/>
      <c r="T1134" s="175" t="s">
        <v>22</v>
      </c>
      <c r="U1134" s="47" t="s">
        <v>45</v>
      </c>
      <c r="V1134" s="39"/>
      <c r="W1134" s="176">
        <f t="shared" si="56"/>
        <v>0</v>
      </c>
      <c r="X1134" s="176">
        <v>0</v>
      </c>
      <c r="Y1134" s="176">
        <f t="shared" si="57"/>
        <v>0</v>
      </c>
      <c r="Z1134" s="176">
        <v>0</v>
      </c>
      <c r="AA1134" s="177">
        <f t="shared" si="58"/>
        <v>0</v>
      </c>
      <c r="AR1134" s="21" t="s">
        <v>318</v>
      </c>
      <c r="AT1134" s="21" t="s">
        <v>177</v>
      </c>
      <c r="AU1134" s="21" t="s">
        <v>140</v>
      </c>
      <c r="AY1134" s="21" t="s">
        <v>176</v>
      </c>
      <c r="BE1134" s="113">
        <f t="shared" si="59"/>
        <v>0</v>
      </c>
      <c r="BF1134" s="113">
        <f t="shared" si="60"/>
        <v>0</v>
      </c>
      <c r="BG1134" s="113">
        <f t="shared" si="61"/>
        <v>0</v>
      </c>
      <c r="BH1134" s="113">
        <f t="shared" si="62"/>
        <v>0</v>
      </c>
      <c r="BI1134" s="113">
        <f t="shared" si="63"/>
        <v>0</v>
      </c>
      <c r="BJ1134" s="21" t="s">
        <v>88</v>
      </c>
      <c r="BK1134" s="113">
        <f t="shared" si="64"/>
        <v>0</v>
      </c>
      <c r="BL1134" s="21" t="s">
        <v>318</v>
      </c>
      <c r="BM1134" s="21" t="s">
        <v>1605</v>
      </c>
    </row>
    <row r="1135" spans="2:51" s="10" customFormat="1" ht="22.5" customHeight="1">
      <c r="B1135" s="178"/>
      <c r="C1135" s="179"/>
      <c r="D1135" s="179"/>
      <c r="E1135" s="180" t="s">
        <v>22</v>
      </c>
      <c r="F1135" s="269" t="s">
        <v>1606</v>
      </c>
      <c r="G1135" s="270"/>
      <c r="H1135" s="270"/>
      <c r="I1135" s="270"/>
      <c r="J1135" s="179"/>
      <c r="K1135" s="181">
        <v>24.966</v>
      </c>
      <c r="L1135" s="179"/>
      <c r="M1135" s="179"/>
      <c r="N1135" s="179"/>
      <c r="O1135" s="179"/>
      <c r="P1135" s="179"/>
      <c r="Q1135" s="179"/>
      <c r="R1135" s="182"/>
      <c r="T1135" s="183"/>
      <c r="U1135" s="179"/>
      <c r="V1135" s="179"/>
      <c r="W1135" s="179"/>
      <c r="X1135" s="179"/>
      <c r="Y1135" s="179"/>
      <c r="Z1135" s="179"/>
      <c r="AA1135" s="184"/>
      <c r="AT1135" s="185" t="s">
        <v>199</v>
      </c>
      <c r="AU1135" s="185" t="s">
        <v>140</v>
      </c>
      <c r="AV1135" s="10" t="s">
        <v>140</v>
      </c>
      <c r="AW1135" s="10" t="s">
        <v>37</v>
      </c>
      <c r="AX1135" s="10" t="s">
        <v>80</v>
      </c>
      <c r="AY1135" s="185" t="s">
        <v>176</v>
      </c>
    </row>
    <row r="1136" spans="2:51" s="11" customFormat="1" ht="22.5" customHeight="1">
      <c r="B1136" s="186"/>
      <c r="C1136" s="187"/>
      <c r="D1136" s="187"/>
      <c r="E1136" s="188" t="s">
        <v>22</v>
      </c>
      <c r="F1136" s="271" t="s">
        <v>200</v>
      </c>
      <c r="G1136" s="272"/>
      <c r="H1136" s="272"/>
      <c r="I1136" s="272"/>
      <c r="J1136" s="187"/>
      <c r="K1136" s="189">
        <v>24.966</v>
      </c>
      <c r="L1136" s="187"/>
      <c r="M1136" s="187"/>
      <c r="N1136" s="187"/>
      <c r="O1136" s="187"/>
      <c r="P1136" s="187"/>
      <c r="Q1136" s="187"/>
      <c r="R1136" s="190"/>
      <c r="T1136" s="191"/>
      <c r="U1136" s="187"/>
      <c r="V1136" s="187"/>
      <c r="W1136" s="187"/>
      <c r="X1136" s="187"/>
      <c r="Y1136" s="187"/>
      <c r="Z1136" s="187"/>
      <c r="AA1136" s="192"/>
      <c r="AT1136" s="193" t="s">
        <v>199</v>
      </c>
      <c r="AU1136" s="193" t="s">
        <v>140</v>
      </c>
      <c r="AV1136" s="11" t="s">
        <v>181</v>
      </c>
      <c r="AW1136" s="11" t="s">
        <v>37</v>
      </c>
      <c r="AX1136" s="11" t="s">
        <v>88</v>
      </c>
      <c r="AY1136" s="193" t="s">
        <v>176</v>
      </c>
    </row>
    <row r="1137" spans="2:65" s="1" customFormat="1" ht="31.5" customHeight="1">
      <c r="B1137" s="38"/>
      <c r="C1137" s="171" t="s">
        <v>1607</v>
      </c>
      <c r="D1137" s="171" t="s">
        <v>177</v>
      </c>
      <c r="E1137" s="172" t="s">
        <v>1608</v>
      </c>
      <c r="F1137" s="265" t="s">
        <v>1609</v>
      </c>
      <c r="G1137" s="265"/>
      <c r="H1137" s="265"/>
      <c r="I1137" s="265"/>
      <c r="J1137" s="173" t="s">
        <v>315</v>
      </c>
      <c r="K1137" s="174">
        <v>102.764</v>
      </c>
      <c r="L1137" s="266">
        <v>0</v>
      </c>
      <c r="M1137" s="267"/>
      <c r="N1137" s="268">
        <f>ROUND(L1137*K1137,2)</f>
        <v>0</v>
      </c>
      <c r="O1137" s="268"/>
      <c r="P1137" s="268"/>
      <c r="Q1137" s="268"/>
      <c r="R1137" s="40"/>
      <c r="T1137" s="175" t="s">
        <v>22</v>
      </c>
      <c r="U1137" s="47" t="s">
        <v>45</v>
      </c>
      <c r="V1137" s="39"/>
      <c r="W1137" s="176">
        <f>V1137*K1137</f>
        <v>0</v>
      </c>
      <c r="X1137" s="176">
        <v>0</v>
      </c>
      <c r="Y1137" s="176">
        <f>X1137*K1137</f>
        <v>0</v>
      </c>
      <c r="Z1137" s="176">
        <v>0</v>
      </c>
      <c r="AA1137" s="177">
        <f>Z1137*K1137</f>
        <v>0</v>
      </c>
      <c r="AR1137" s="21" t="s">
        <v>318</v>
      </c>
      <c r="AT1137" s="21" t="s">
        <v>177</v>
      </c>
      <c r="AU1137" s="21" t="s">
        <v>140</v>
      </c>
      <c r="AY1137" s="21" t="s">
        <v>176</v>
      </c>
      <c r="BE1137" s="113">
        <f>IF(U1137="základní",N1137,0)</f>
        <v>0</v>
      </c>
      <c r="BF1137" s="113">
        <f>IF(U1137="snížená",N1137,0)</f>
        <v>0</v>
      </c>
      <c r="BG1137" s="113">
        <f>IF(U1137="zákl. přenesená",N1137,0)</f>
        <v>0</v>
      </c>
      <c r="BH1137" s="113">
        <f>IF(U1137="sníž. přenesená",N1137,0)</f>
        <v>0</v>
      </c>
      <c r="BI1137" s="113">
        <f>IF(U1137="nulová",N1137,0)</f>
        <v>0</v>
      </c>
      <c r="BJ1137" s="21" t="s">
        <v>88</v>
      </c>
      <c r="BK1137" s="113">
        <f>ROUND(L1137*K1137,2)</f>
        <v>0</v>
      </c>
      <c r="BL1137" s="21" t="s">
        <v>318</v>
      </c>
      <c r="BM1137" s="21" t="s">
        <v>1610</v>
      </c>
    </row>
    <row r="1138" spans="2:51" s="10" customFormat="1" ht="22.5" customHeight="1">
      <c r="B1138" s="178"/>
      <c r="C1138" s="179"/>
      <c r="D1138" s="179"/>
      <c r="E1138" s="180" t="s">
        <v>22</v>
      </c>
      <c r="F1138" s="269" t="s">
        <v>1611</v>
      </c>
      <c r="G1138" s="270"/>
      <c r="H1138" s="270"/>
      <c r="I1138" s="270"/>
      <c r="J1138" s="179"/>
      <c r="K1138" s="181">
        <v>102.764</v>
      </c>
      <c r="L1138" s="179"/>
      <c r="M1138" s="179"/>
      <c r="N1138" s="179"/>
      <c r="O1138" s="179"/>
      <c r="P1138" s="179"/>
      <c r="Q1138" s="179"/>
      <c r="R1138" s="182"/>
      <c r="T1138" s="183"/>
      <c r="U1138" s="179"/>
      <c r="V1138" s="179"/>
      <c r="W1138" s="179"/>
      <c r="X1138" s="179"/>
      <c r="Y1138" s="179"/>
      <c r="Z1138" s="179"/>
      <c r="AA1138" s="184"/>
      <c r="AT1138" s="185" t="s">
        <v>199</v>
      </c>
      <c r="AU1138" s="185" t="s">
        <v>140</v>
      </c>
      <c r="AV1138" s="10" t="s">
        <v>140</v>
      </c>
      <c r="AW1138" s="10" t="s">
        <v>37</v>
      </c>
      <c r="AX1138" s="10" t="s">
        <v>80</v>
      </c>
      <c r="AY1138" s="185" t="s">
        <v>176</v>
      </c>
    </row>
    <row r="1139" spans="2:51" s="11" customFormat="1" ht="22.5" customHeight="1">
      <c r="B1139" s="186"/>
      <c r="C1139" s="187"/>
      <c r="D1139" s="187"/>
      <c r="E1139" s="188" t="s">
        <v>22</v>
      </c>
      <c r="F1139" s="271" t="s">
        <v>200</v>
      </c>
      <c r="G1139" s="272"/>
      <c r="H1139" s="272"/>
      <c r="I1139" s="272"/>
      <c r="J1139" s="187"/>
      <c r="K1139" s="189">
        <v>102.764</v>
      </c>
      <c r="L1139" s="187"/>
      <c r="M1139" s="187"/>
      <c r="N1139" s="187"/>
      <c r="O1139" s="187"/>
      <c r="P1139" s="187"/>
      <c r="Q1139" s="187"/>
      <c r="R1139" s="190"/>
      <c r="T1139" s="191"/>
      <c r="U1139" s="187"/>
      <c r="V1139" s="187"/>
      <c r="W1139" s="187"/>
      <c r="X1139" s="187"/>
      <c r="Y1139" s="187"/>
      <c r="Z1139" s="187"/>
      <c r="AA1139" s="192"/>
      <c r="AT1139" s="193" t="s">
        <v>199</v>
      </c>
      <c r="AU1139" s="193" t="s">
        <v>140</v>
      </c>
      <c r="AV1139" s="11" t="s">
        <v>181</v>
      </c>
      <c r="AW1139" s="11" t="s">
        <v>37</v>
      </c>
      <c r="AX1139" s="11" t="s">
        <v>88</v>
      </c>
      <c r="AY1139" s="193" t="s">
        <v>176</v>
      </c>
    </row>
    <row r="1140" spans="2:65" s="1" customFormat="1" ht="31.5" customHeight="1">
      <c r="B1140" s="38"/>
      <c r="C1140" s="171" t="s">
        <v>1612</v>
      </c>
      <c r="D1140" s="171" t="s">
        <v>177</v>
      </c>
      <c r="E1140" s="172" t="s">
        <v>1613</v>
      </c>
      <c r="F1140" s="265" t="s">
        <v>1614</v>
      </c>
      <c r="G1140" s="265"/>
      <c r="H1140" s="265"/>
      <c r="I1140" s="265"/>
      <c r="J1140" s="173" t="s">
        <v>315</v>
      </c>
      <c r="K1140" s="174">
        <v>15.1</v>
      </c>
      <c r="L1140" s="266">
        <v>0</v>
      </c>
      <c r="M1140" s="267"/>
      <c r="N1140" s="268">
        <f>ROUND(L1140*K1140,2)</f>
        <v>0</v>
      </c>
      <c r="O1140" s="268"/>
      <c r="P1140" s="268"/>
      <c r="Q1140" s="268"/>
      <c r="R1140" s="40"/>
      <c r="T1140" s="175" t="s">
        <v>22</v>
      </c>
      <c r="U1140" s="47" t="s">
        <v>45</v>
      </c>
      <c r="V1140" s="39"/>
      <c r="W1140" s="176">
        <f>V1140*K1140</f>
        <v>0</v>
      </c>
      <c r="X1140" s="176">
        <v>0</v>
      </c>
      <c r="Y1140" s="176">
        <f>X1140*K1140</f>
        <v>0</v>
      </c>
      <c r="Z1140" s="176">
        <v>0</v>
      </c>
      <c r="AA1140" s="177">
        <f>Z1140*K1140</f>
        <v>0</v>
      </c>
      <c r="AR1140" s="21" t="s">
        <v>318</v>
      </c>
      <c r="AT1140" s="21" t="s">
        <v>177</v>
      </c>
      <c r="AU1140" s="21" t="s">
        <v>140</v>
      </c>
      <c r="AY1140" s="21" t="s">
        <v>176</v>
      </c>
      <c r="BE1140" s="113">
        <f>IF(U1140="základní",N1140,0)</f>
        <v>0</v>
      </c>
      <c r="BF1140" s="113">
        <f>IF(U1140="snížená",N1140,0)</f>
        <v>0</v>
      </c>
      <c r="BG1140" s="113">
        <f>IF(U1140="zákl. přenesená",N1140,0)</f>
        <v>0</v>
      </c>
      <c r="BH1140" s="113">
        <f>IF(U1140="sníž. přenesená",N1140,0)</f>
        <v>0</v>
      </c>
      <c r="BI1140" s="113">
        <f>IF(U1140="nulová",N1140,0)</f>
        <v>0</v>
      </c>
      <c r="BJ1140" s="21" t="s">
        <v>88</v>
      </c>
      <c r="BK1140" s="113">
        <f>ROUND(L1140*K1140,2)</f>
        <v>0</v>
      </c>
      <c r="BL1140" s="21" t="s">
        <v>318</v>
      </c>
      <c r="BM1140" s="21" t="s">
        <v>1615</v>
      </c>
    </row>
    <row r="1141" spans="2:65" s="1" customFormat="1" ht="31.5" customHeight="1">
      <c r="B1141" s="38"/>
      <c r="C1141" s="171" t="s">
        <v>1616</v>
      </c>
      <c r="D1141" s="171" t="s">
        <v>177</v>
      </c>
      <c r="E1141" s="172" t="s">
        <v>1617</v>
      </c>
      <c r="F1141" s="265" t="s">
        <v>1618</v>
      </c>
      <c r="G1141" s="265"/>
      <c r="H1141" s="265"/>
      <c r="I1141" s="265"/>
      <c r="J1141" s="173" t="s">
        <v>315</v>
      </c>
      <c r="K1141" s="174">
        <v>38.8</v>
      </c>
      <c r="L1141" s="266">
        <v>0</v>
      </c>
      <c r="M1141" s="267"/>
      <c r="N1141" s="268">
        <f>ROUND(L1141*K1141,2)</f>
        <v>0</v>
      </c>
      <c r="O1141" s="268"/>
      <c r="P1141" s="268"/>
      <c r="Q1141" s="268"/>
      <c r="R1141" s="40"/>
      <c r="T1141" s="175" t="s">
        <v>22</v>
      </c>
      <c r="U1141" s="47" t="s">
        <v>45</v>
      </c>
      <c r="V1141" s="39"/>
      <c r="W1141" s="176">
        <f>V1141*K1141</f>
        <v>0</v>
      </c>
      <c r="X1141" s="176">
        <v>0</v>
      </c>
      <c r="Y1141" s="176">
        <f>X1141*K1141</f>
        <v>0</v>
      </c>
      <c r="Z1141" s="176">
        <v>0</v>
      </c>
      <c r="AA1141" s="177">
        <f>Z1141*K1141</f>
        <v>0</v>
      </c>
      <c r="AR1141" s="21" t="s">
        <v>318</v>
      </c>
      <c r="AT1141" s="21" t="s">
        <v>177</v>
      </c>
      <c r="AU1141" s="21" t="s">
        <v>140</v>
      </c>
      <c r="AY1141" s="21" t="s">
        <v>176</v>
      </c>
      <c r="BE1141" s="113">
        <f>IF(U1141="základní",N1141,0)</f>
        <v>0</v>
      </c>
      <c r="BF1141" s="113">
        <f>IF(U1141="snížená",N1141,0)</f>
        <v>0</v>
      </c>
      <c r="BG1141" s="113">
        <f>IF(U1141="zákl. přenesená",N1141,0)</f>
        <v>0</v>
      </c>
      <c r="BH1141" s="113">
        <f>IF(U1141="sníž. přenesená",N1141,0)</f>
        <v>0</v>
      </c>
      <c r="BI1141" s="113">
        <f>IF(U1141="nulová",N1141,0)</f>
        <v>0</v>
      </c>
      <c r="BJ1141" s="21" t="s">
        <v>88</v>
      </c>
      <c r="BK1141" s="113">
        <f>ROUND(L1141*K1141,2)</f>
        <v>0</v>
      </c>
      <c r="BL1141" s="21" t="s">
        <v>318</v>
      </c>
      <c r="BM1141" s="21" t="s">
        <v>1619</v>
      </c>
    </row>
    <row r="1142" spans="2:51" s="10" customFormat="1" ht="22.5" customHeight="1">
      <c r="B1142" s="178"/>
      <c r="C1142" s="179"/>
      <c r="D1142" s="179"/>
      <c r="E1142" s="180" t="s">
        <v>22</v>
      </c>
      <c r="F1142" s="269" t="s">
        <v>1620</v>
      </c>
      <c r="G1142" s="270"/>
      <c r="H1142" s="270"/>
      <c r="I1142" s="270"/>
      <c r="J1142" s="179"/>
      <c r="K1142" s="181">
        <v>38.8</v>
      </c>
      <c r="L1142" s="179"/>
      <c r="M1142" s="179"/>
      <c r="N1142" s="179"/>
      <c r="O1142" s="179"/>
      <c r="P1142" s="179"/>
      <c r="Q1142" s="179"/>
      <c r="R1142" s="182"/>
      <c r="T1142" s="183"/>
      <c r="U1142" s="179"/>
      <c r="V1142" s="179"/>
      <c r="W1142" s="179"/>
      <c r="X1142" s="179"/>
      <c r="Y1142" s="179"/>
      <c r="Z1142" s="179"/>
      <c r="AA1142" s="184"/>
      <c r="AT1142" s="185" t="s">
        <v>199</v>
      </c>
      <c r="AU1142" s="185" t="s">
        <v>140</v>
      </c>
      <c r="AV1142" s="10" t="s">
        <v>140</v>
      </c>
      <c r="AW1142" s="10" t="s">
        <v>37</v>
      </c>
      <c r="AX1142" s="10" t="s">
        <v>80</v>
      </c>
      <c r="AY1142" s="185" t="s">
        <v>176</v>
      </c>
    </row>
    <row r="1143" spans="2:51" s="11" customFormat="1" ht="22.5" customHeight="1">
      <c r="B1143" s="186"/>
      <c r="C1143" s="187"/>
      <c r="D1143" s="187"/>
      <c r="E1143" s="188" t="s">
        <v>22</v>
      </c>
      <c r="F1143" s="271" t="s">
        <v>200</v>
      </c>
      <c r="G1143" s="272"/>
      <c r="H1143" s="272"/>
      <c r="I1143" s="272"/>
      <c r="J1143" s="187"/>
      <c r="K1143" s="189">
        <v>38.8</v>
      </c>
      <c r="L1143" s="187"/>
      <c r="M1143" s="187"/>
      <c r="N1143" s="187"/>
      <c r="O1143" s="187"/>
      <c r="P1143" s="187"/>
      <c r="Q1143" s="187"/>
      <c r="R1143" s="190"/>
      <c r="T1143" s="191"/>
      <c r="U1143" s="187"/>
      <c r="V1143" s="187"/>
      <c r="W1143" s="187"/>
      <c r="X1143" s="187"/>
      <c r="Y1143" s="187"/>
      <c r="Z1143" s="187"/>
      <c r="AA1143" s="192"/>
      <c r="AT1143" s="193" t="s">
        <v>199</v>
      </c>
      <c r="AU1143" s="193" t="s">
        <v>140</v>
      </c>
      <c r="AV1143" s="11" t="s">
        <v>181</v>
      </c>
      <c r="AW1143" s="11" t="s">
        <v>37</v>
      </c>
      <c r="AX1143" s="11" t="s">
        <v>88</v>
      </c>
      <c r="AY1143" s="193" t="s">
        <v>176</v>
      </c>
    </row>
    <row r="1144" spans="2:65" s="1" customFormat="1" ht="44.25" customHeight="1">
      <c r="B1144" s="38"/>
      <c r="C1144" s="171" t="s">
        <v>1621</v>
      </c>
      <c r="D1144" s="171" t="s">
        <v>177</v>
      </c>
      <c r="E1144" s="172" t="s">
        <v>1622</v>
      </c>
      <c r="F1144" s="265" t="s">
        <v>1623</v>
      </c>
      <c r="G1144" s="265"/>
      <c r="H1144" s="265"/>
      <c r="I1144" s="265"/>
      <c r="J1144" s="173" t="s">
        <v>461</v>
      </c>
      <c r="K1144" s="174">
        <v>6</v>
      </c>
      <c r="L1144" s="266">
        <v>0</v>
      </c>
      <c r="M1144" s="267"/>
      <c r="N1144" s="268">
        <f>ROUND(L1144*K1144,2)</f>
        <v>0</v>
      </c>
      <c r="O1144" s="268"/>
      <c r="P1144" s="268"/>
      <c r="Q1144" s="268"/>
      <c r="R1144" s="40"/>
      <c r="T1144" s="175" t="s">
        <v>22</v>
      </c>
      <c r="U1144" s="47" t="s">
        <v>45</v>
      </c>
      <c r="V1144" s="39"/>
      <c r="W1144" s="176">
        <f>V1144*K1144</f>
        <v>0</v>
      </c>
      <c r="X1144" s="176">
        <v>0</v>
      </c>
      <c r="Y1144" s="176">
        <f>X1144*K1144</f>
        <v>0</v>
      </c>
      <c r="Z1144" s="176">
        <v>0</v>
      </c>
      <c r="AA1144" s="177">
        <f>Z1144*K1144</f>
        <v>0</v>
      </c>
      <c r="AR1144" s="21" t="s">
        <v>318</v>
      </c>
      <c r="AT1144" s="21" t="s">
        <v>177</v>
      </c>
      <c r="AU1144" s="21" t="s">
        <v>140</v>
      </c>
      <c r="AY1144" s="21" t="s">
        <v>176</v>
      </c>
      <c r="BE1144" s="113">
        <f>IF(U1144="základní",N1144,0)</f>
        <v>0</v>
      </c>
      <c r="BF1144" s="113">
        <f>IF(U1144="snížená",N1144,0)</f>
        <v>0</v>
      </c>
      <c r="BG1144" s="113">
        <f>IF(U1144="zákl. přenesená",N1144,0)</f>
        <v>0</v>
      </c>
      <c r="BH1144" s="113">
        <f>IF(U1144="sníž. přenesená",N1144,0)</f>
        <v>0</v>
      </c>
      <c r="BI1144" s="113">
        <f>IF(U1144="nulová",N1144,0)</f>
        <v>0</v>
      </c>
      <c r="BJ1144" s="21" t="s">
        <v>88</v>
      </c>
      <c r="BK1144" s="113">
        <f>ROUND(L1144*K1144,2)</f>
        <v>0</v>
      </c>
      <c r="BL1144" s="21" t="s">
        <v>318</v>
      </c>
      <c r="BM1144" s="21" t="s">
        <v>1624</v>
      </c>
    </row>
    <row r="1145" spans="2:65" s="1" customFormat="1" ht="31.5" customHeight="1">
      <c r="B1145" s="38"/>
      <c r="C1145" s="171" t="s">
        <v>1625</v>
      </c>
      <c r="D1145" s="171" t="s">
        <v>177</v>
      </c>
      <c r="E1145" s="172" t="s">
        <v>1626</v>
      </c>
      <c r="F1145" s="265" t="s">
        <v>1627</v>
      </c>
      <c r="G1145" s="265"/>
      <c r="H1145" s="265"/>
      <c r="I1145" s="265"/>
      <c r="J1145" s="173" t="s">
        <v>461</v>
      </c>
      <c r="K1145" s="174">
        <v>7</v>
      </c>
      <c r="L1145" s="266">
        <v>0</v>
      </c>
      <c r="M1145" s="267"/>
      <c r="N1145" s="268">
        <f>ROUND(L1145*K1145,2)</f>
        <v>0</v>
      </c>
      <c r="O1145" s="268"/>
      <c r="P1145" s="268"/>
      <c r="Q1145" s="268"/>
      <c r="R1145" s="40"/>
      <c r="T1145" s="175" t="s">
        <v>22</v>
      </c>
      <c r="U1145" s="47" t="s">
        <v>45</v>
      </c>
      <c r="V1145" s="39"/>
      <c r="W1145" s="176">
        <f>V1145*K1145</f>
        <v>0</v>
      </c>
      <c r="X1145" s="176">
        <v>0</v>
      </c>
      <c r="Y1145" s="176">
        <f>X1145*K1145</f>
        <v>0</v>
      </c>
      <c r="Z1145" s="176">
        <v>0</v>
      </c>
      <c r="AA1145" s="177">
        <f>Z1145*K1145</f>
        <v>0</v>
      </c>
      <c r="AR1145" s="21" t="s">
        <v>318</v>
      </c>
      <c r="AT1145" s="21" t="s">
        <v>177</v>
      </c>
      <c r="AU1145" s="21" t="s">
        <v>140</v>
      </c>
      <c r="AY1145" s="21" t="s">
        <v>176</v>
      </c>
      <c r="BE1145" s="113">
        <f>IF(U1145="základní",N1145,0)</f>
        <v>0</v>
      </c>
      <c r="BF1145" s="113">
        <f>IF(U1145="snížená",N1145,0)</f>
        <v>0</v>
      </c>
      <c r="BG1145" s="113">
        <f>IF(U1145="zákl. přenesená",N1145,0)</f>
        <v>0</v>
      </c>
      <c r="BH1145" s="113">
        <f>IF(U1145="sníž. přenesená",N1145,0)</f>
        <v>0</v>
      </c>
      <c r="BI1145" s="113">
        <f>IF(U1145="nulová",N1145,0)</f>
        <v>0</v>
      </c>
      <c r="BJ1145" s="21" t="s">
        <v>88</v>
      </c>
      <c r="BK1145" s="113">
        <f>ROUND(L1145*K1145,2)</f>
        <v>0</v>
      </c>
      <c r="BL1145" s="21" t="s">
        <v>318</v>
      </c>
      <c r="BM1145" s="21" t="s">
        <v>1628</v>
      </c>
    </row>
    <row r="1146" spans="2:65" s="1" customFormat="1" ht="31.5" customHeight="1">
      <c r="B1146" s="38"/>
      <c r="C1146" s="171" t="s">
        <v>1629</v>
      </c>
      <c r="D1146" s="171" t="s">
        <v>177</v>
      </c>
      <c r="E1146" s="172" t="s">
        <v>1630</v>
      </c>
      <c r="F1146" s="265" t="s">
        <v>1631</v>
      </c>
      <c r="G1146" s="265"/>
      <c r="H1146" s="265"/>
      <c r="I1146" s="265"/>
      <c r="J1146" s="173" t="s">
        <v>461</v>
      </c>
      <c r="K1146" s="174">
        <v>1</v>
      </c>
      <c r="L1146" s="266">
        <v>0</v>
      </c>
      <c r="M1146" s="267"/>
      <c r="N1146" s="268">
        <f>ROUND(L1146*K1146,2)</f>
        <v>0</v>
      </c>
      <c r="O1146" s="268"/>
      <c r="P1146" s="268"/>
      <c r="Q1146" s="268"/>
      <c r="R1146" s="40"/>
      <c r="T1146" s="175" t="s">
        <v>22</v>
      </c>
      <c r="U1146" s="47" t="s">
        <v>45</v>
      </c>
      <c r="V1146" s="39"/>
      <c r="W1146" s="176">
        <f>V1146*K1146</f>
        <v>0</v>
      </c>
      <c r="X1146" s="176">
        <v>0</v>
      </c>
      <c r="Y1146" s="176">
        <f>X1146*K1146</f>
        <v>0</v>
      </c>
      <c r="Z1146" s="176">
        <v>0</v>
      </c>
      <c r="AA1146" s="177">
        <f>Z1146*K1146</f>
        <v>0</v>
      </c>
      <c r="AR1146" s="21" t="s">
        <v>318</v>
      </c>
      <c r="AT1146" s="21" t="s">
        <v>177</v>
      </c>
      <c r="AU1146" s="21" t="s">
        <v>140</v>
      </c>
      <c r="AY1146" s="21" t="s">
        <v>176</v>
      </c>
      <c r="BE1146" s="113">
        <f>IF(U1146="základní",N1146,0)</f>
        <v>0</v>
      </c>
      <c r="BF1146" s="113">
        <f>IF(U1146="snížená",N1146,0)</f>
        <v>0</v>
      </c>
      <c r="BG1146" s="113">
        <f>IF(U1146="zákl. přenesená",N1146,0)</f>
        <v>0</v>
      </c>
      <c r="BH1146" s="113">
        <f>IF(U1146="sníž. přenesená",N1146,0)</f>
        <v>0</v>
      </c>
      <c r="BI1146" s="113">
        <f>IF(U1146="nulová",N1146,0)</f>
        <v>0</v>
      </c>
      <c r="BJ1146" s="21" t="s">
        <v>88</v>
      </c>
      <c r="BK1146" s="113">
        <f>ROUND(L1146*K1146,2)</f>
        <v>0</v>
      </c>
      <c r="BL1146" s="21" t="s">
        <v>318</v>
      </c>
      <c r="BM1146" s="21" t="s">
        <v>1632</v>
      </c>
    </row>
    <row r="1147" spans="2:65" s="1" customFormat="1" ht="31.5" customHeight="1">
      <c r="B1147" s="38"/>
      <c r="C1147" s="171" t="s">
        <v>1633</v>
      </c>
      <c r="D1147" s="171" t="s">
        <v>177</v>
      </c>
      <c r="E1147" s="172" t="s">
        <v>1634</v>
      </c>
      <c r="F1147" s="265" t="s">
        <v>1635</v>
      </c>
      <c r="G1147" s="265"/>
      <c r="H1147" s="265"/>
      <c r="I1147" s="265"/>
      <c r="J1147" s="173" t="s">
        <v>461</v>
      </c>
      <c r="K1147" s="174">
        <v>74.65</v>
      </c>
      <c r="L1147" s="266">
        <v>0</v>
      </c>
      <c r="M1147" s="267"/>
      <c r="N1147" s="268">
        <f>ROUND(L1147*K1147,2)</f>
        <v>0</v>
      </c>
      <c r="O1147" s="268"/>
      <c r="P1147" s="268"/>
      <c r="Q1147" s="268"/>
      <c r="R1147" s="40"/>
      <c r="T1147" s="175" t="s">
        <v>22</v>
      </c>
      <c r="U1147" s="47" t="s">
        <v>45</v>
      </c>
      <c r="V1147" s="39"/>
      <c r="W1147" s="176">
        <f>V1147*K1147</f>
        <v>0</v>
      </c>
      <c r="X1147" s="176">
        <v>0</v>
      </c>
      <c r="Y1147" s="176">
        <f>X1147*K1147</f>
        <v>0</v>
      </c>
      <c r="Z1147" s="176">
        <v>0</v>
      </c>
      <c r="AA1147" s="177">
        <f>Z1147*K1147</f>
        <v>0</v>
      </c>
      <c r="AR1147" s="21" t="s">
        <v>318</v>
      </c>
      <c r="AT1147" s="21" t="s">
        <v>177</v>
      </c>
      <c r="AU1147" s="21" t="s">
        <v>140</v>
      </c>
      <c r="AY1147" s="21" t="s">
        <v>176</v>
      </c>
      <c r="BE1147" s="113">
        <f>IF(U1147="základní",N1147,0)</f>
        <v>0</v>
      </c>
      <c r="BF1147" s="113">
        <f>IF(U1147="snížená",N1147,0)</f>
        <v>0</v>
      </c>
      <c r="BG1147" s="113">
        <f>IF(U1147="zákl. přenesená",N1147,0)</f>
        <v>0</v>
      </c>
      <c r="BH1147" s="113">
        <f>IF(U1147="sníž. přenesená",N1147,0)</f>
        <v>0</v>
      </c>
      <c r="BI1147" s="113">
        <f>IF(U1147="nulová",N1147,0)</f>
        <v>0</v>
      </c>
      <c r="BJ1147" s="21" t="s">
        <v>88</v>
      </c>
      <c r="BK1147" s="113">
        <f>ROUND(L1147*K1147,2)</f>
        <v>0</v>
      </c>
      <c r="BL1147" s="21" t="s">
        <v>318</v>
      </c>
      <c r="BM1147" s="21" t="s">
        <v>1636</v>
      </c>
    </row>
    <row r="1148" spans="2:51" s="10" customFormat="1" ht="22.5" customHeight="1">
      <c r="B1148" s="178"/>
      <c r="C1148" s="179"/>
      <c r="D1148" s="179"/>
      <c r="E1148" s="180" t="s">
        <v>22</v>
      </c>
      <c r="F1148" s="269" t="s">
        <v>1637</v>
      </c>
      <c r="G1148" s="270"/>
      <c r="H1148" s="270"/>
      <c r="I1148" s="270"/>
      <c r="J1148" s="179"/>
      <c r="K1148" s="181">
        <v>74.65</v>
      </c>
      <c r="L1148" s="179"/>
      <c r="M1148" s="179"/>
      <c r="N1148" s="179"/>
      <c r="O1148" s="179"/>
      <c r="P1148" s="179"/>
      <c r="Q1148" s="179"/>
      <c r="R1148" s="182"/>
      <c r="T1148" s="183"/>
      <c r="U1148" s="179"/>
      <c r="V1148" s="179"/>
      <c r="W1148" s="179"/>
      <c r="X1148" s="179"/>
      <c r="Y1148" s="179"/>
      <c r="Z1148" s="179"/>
      <c r="AA1148" s="184"/>
      <c r="AT1148" s="185" t="s">
        <v>199</v>
      </c>
      <c r="AU1148" s="185" t="s">
        <v>140</v>
      </c>
      <c r="AV1148" s="10" t="s">
        <v>140</v>
      </c>
      <c r="AW1148" s="10" t="s">
        <v>37</v>
      </c>
      <c r="AX1148" s="10" t="s">
        <v>80</v>
      </c>
      <c r="AY1148" s="185" t="s">
        <v>176</v>
      </c>
    </row>
    <row r="1149" spans="2:51" s="11" customFormat="1" ht="22.5" customHeight="1">
      <c r="B1149" s="186"/>
      <c r="C1149" s="187"/>
      <c r="D1149" s="187"/>
      <c r="E1149" s="188" t="s">
        <v>22</v>
      </c>
      <c r="F1149" s="271" t="s">
        <v>200</v>
      </c>
      <c r="G1149" s="272"/>
      <c r="H1149" s="272"/>
      <c r="I1149" s="272"/>
      <c r="J1149" s="187"/>
      <c r="K1149" s="189">
        <v>74.65</v>
      </c>
      <c r="L1149" s="187"/>
      <c r="M1149" s="187"/>
      <c r="N1149" s="187"/>
      <c r="O1149" s="187"/>
      <c r="P1149" s="187"/>
      <c r="Q1149" s="187"/>
      <c r="R1149" s="190"/>
      <c r="T1149" s="191"/>
      <c r="U1149" s="187"/>
      <c r="V1149" s="187"/>
      <c r="W1149" s="187"/>
      <c r="X1149" s="187"/>
      <c r="Y1149" s="187"/>
      <c r="Z1149" s="187"/>
      <c r="AA1149" s="192"/>
      <c r="AT1149" s="193" t="s">
        <v>199</v>
      </c>
      <c r="AU1149" s="193" t="s">
        <v>140</v>
      </c>
      <c r="AV1149" s="11" t="s">
        <v>181</v>
      </c>
      <c r="AW1149" s="11" t="s">
        <v>37</v>
      </c>
      <c r="AX1149" s="11" t="s">
        <v>88</v>
      </c>
      <c r="AY1149" s="193" t="s">
        <v>176</v>
      </c>
    </row>
    <row r="1150" spans="2:65" s="1" customFormat="1" ht="31.5" customHeight="1">
      <c r="B1150" s="38"/>
      <c r="C1150" s="171" t="s">
        <v>1638</v>
      </c>
      <c r="D1150" s="171" t="s">
        <v>177</v>
      </c>
      <c r="E1150" s="172" t="s">
        <v>1639</v>
      </c>
      <c r="F1150" s="265" t="s">
        <v>1640</v>
      </c>
      <c r="G1150" s="265"/>
      <c r="H1150" s="265"/>
      <c r="I1150" s="265"/>
      <c r="J1150" s="173" t="s">
        <v>461</v>
      </c>
      <c r="K1150" s="174">
        <v>26</v>
      </c>
      <c r="L1150" s="266">
        <v>0</v>
      </c>
      <c r="M1150" s="267"/>
      <c r="N1150" s="268">
        <f aca="true" t="shared" si="65" ref="N1150:N1155">ROUND(L1150*K1150,2)</f>
        <v>0</v>
      </c>
      <c r="O1150" s="268"/>
      <c r="P1150" s="268"/>
      <c r="Q1150" s="268"/>
      <c r="R1150" s="40"/>
      <c r="T1150" s="175" t="s">
        <v>22</v>
      </c>
      <c r="U1150" s="47" t="s">
        <v>45</v>
      </c>
      <c r="V1150" s="39"/>
      <c r="W1150" s="176">
        <f aca="true" t="shared" si="66" ref="W1150:W1155">V1150*K1150</f>
        <v>0</v>
      </c>
      <c r="X1150" s="176">
        <v>0</v>
      </c>
      <c r="Y1150" s="176">
        <f aca="true" t="shared" si="67" ref="Y1150:Y1155">X1150*K1150</f>
        <v>0</v>
      </c>
      <c r="Z1150" s="176">
        <v>0</v>
      </c>
      <c r="AA1150" s="177">
        <f aca="true" t="shared" si="68" ref="AA1150:AA1155">Z1150*K1150</f>
        <v>0</v>
      </c>
      <c r="AR1150" s="21" t="s">
        <v>318</v>
      </c>
      <c r="AT1150" s="21" t="s">
        <v>177</v>
      </c>
      <c r="AU1150" s="21" t="s">
        <v>140</v>
      </c>
      <c r="AY1150" s="21" t="s">
        <v>176</v>
      </c>
      <c r="BE1150" s="113">
        <f aca="true" t="shared" si="69" ref="BE1150:BE1155">IF(U1150="základní",N1150,0)</f>
        <v>0</v>
      </c>
      <c r="BF1150" s="113">
        <f aca="true" t="shared" si="70" ref="BF1150:BF1155">IF(U1150="snížená",N1150,0)</f>
        <v>0</v>
      </c>
      <c r="BG1150" s="113">
        <f aca="true" t="shared" si="71" ref="BG1150:BG1155">IF(U1150="zákl. přenesená",N1150,0)</f>
        <v>0</v>
      </c>
      <c r="BH1150" s="113">
        <f aca="true" t="shared" si="72" ref="BH1150:BH1155">IF(U1150="sníž. přenesená",N1150,0)</f>
        <v>0</v>
      </c>
      <c r="BI1150" s="113">
        <f aca="true" t="shared" si="73" ref="BI1150:BI1155">IF(U1150="nulová",N1150,0)</f>
        <v>0</v>
      </c>
      <c r="BJ1150" s="21" t="s">
        <v>88</v>
      </c>
      <c r="BK1150" s="113">
        <f aca="true" t="shared" si="74" ref="BK1150:BK1155">ROUND(L1150*K1150,2)</f>
        <v>0</v>
      </c>
      <c r="BL1150" s="21" t="s">
        <v>318</v>
      </c>
      <c r="BM1150" s="21" t="s">
        <v>1641</v>
      </c>
    </row>
    <row r="1151" spans="2:65" s="1" customFormat="1" ht="31.5" customHeight="1">
      <c r="B1151" s="38"/>
      <c r="C1151" s="171" t="s">
        <v>1642</v>
      </c>
      <c r="D1151" s="171" t="s">
        <v>177</v>
      </c>
      <c r="E1151" s="172" t="s">
        <v>1643</v>
      </c>
      <c r="F1151" s="265" t="s">
        <v>1644</v>
      </c>
      <c r="G1151" s="265"/>
      <c r="H1151" s="265"/>
      <c r="I1151" s="265"/>
      <c r="J1151" s="173" t="s">
        <v>461</v>
      </c>
      <c r="K1151" s="174">
        <v>4</v>
      </c>
      <c r="L1151" s="266">
        <v>0</v>
      </c>
      <c r="M1151" s="267"/>
      <c r="N1151" s="268">
        <f t="shared" si="65"/>
        <v>0</v>
      </c>
      <c r="O1151" s="268"/>
      <c r="P1151" s="268"/>
      <c r="Q1151" s="268"/>
      <c r="R1151" s="40"/>
      <c r="T1151" s="175" t="s">
        <v>22</v>
      </c>
      <c r="U1151" s="47" t="s">
        <v>45</v>
      </c>
      <c r="V1151" s="39"/>
      <c r="W1151" s="176">
        <f t="shared" si="66"/>
        <v>0</v>
      </c>
      <c r="X1151" s="176">
        <v>0</v>
      </c>
      <c r="Y1151" s="176">
        <f t="shared" si="67"/>
        <v>0</v>
      </c>
      <c r="Z1151" s="176">
        <v>0</v>
      </c>
      <c r="AA1151" s="177">
        <f t="shared" si="68"/>
        <v>0</v>
      </c>
      <c r="AR1151" s="21" t="s">
        <v>318</v>
      </c>
      <c r="AT1151" s="21" t="s">
        <v>177</v>
      </c>
      <c r="AU1151" s="21" t="s">
        <v>140</v>
      </c>
      <c r="AY1151" s="21" t="s">
        <v>176</v>
      </c>
      <c r="BE1151" s="113">
        <f t="shared" si="69"/>
        <v>0</v>
      </c>
      <c r="BF1151" s="113">
        <f t="shared" si="70"/>
        <v>0</v>
      </c>
      <c r="BG1151" s="113">
        <f t="shared" si="71"/>
        <v>0</v>
      </c>
      <c r="BH1151" s="113">
        <f t="shared" si="72"/>
        <v>0</v>
      </c>
      <c r="BI1151" s="113">
        <f t="shared" si="73"/>
        <v>0</v>
      </c>
      <c r="BJ1151" s="21" t="s">
        <v>88</v>
      </c>
      <c r="BK1151" s="113">
        <f t="shared" si="74"/>
        <v>0</v>
      </c>
      <c r="BL1151" s="21" t="s">
        <v>318</v>
      </c>
      <c r="BM1151" s="21" t="s">
        <v>1645</v>
      </c>
    </row>
    <row r="1152" spans="2:65" s="1" customFormat="1" ht="31.5" customHeight="1">
      <c r="B1152" s="38"/>
      <c r="C1152" s="171" t="s">
        <v>1646</v>
      </c>
      <c r="D1152" s="171" t="s">
        <v>177</v>
      </c>
      <c r="E1152" s="172" t="s">
        <v>1647</v>
      </c>
      <c r="F1152" s="265" t="s">
        <v>1648</v>
      </c>
      <c r="G1152" s="265"/>
      <c r="H1152" s="265"/>
      <c r="I1152" s="265"/>
      <c r="J1152" s="173" t="s">
        <v>461</v>
      </c>
      <c r="K1152" s="174">
        <v>1</v>
      </c>
      <c r="L1152" s="266">
        <v>0</v>
      </c>
      <c r="M1152" s="267"/>
      <c r="N1152" s="268">
        <f t="shared" si="65"/>
        <v>0</v>
      </c>
      <c r="O1152" s="268"/>
      <c r="P1152" s="268"/>
      <c r="Q1152" s="268"/>
      <c r="R1152" s="40"/>
      <c r="T1152" s="175" t="s">
        <v>22</v>
      </c>
      <c r="U1152" s="47" t="s">
        <v>45</v>
      </c>
      <c r="V1152" s="39"/>
      <c r="W1152" s="176">
        <f t="shared" si="66"/>
        <v>0</v>
      </c>
      <c r="X1152" s="176">
        <v>0</v>
      </c>
      <c r="Y1152" s="176">
        <f t="shared" si="67"/>
        <v>0</v>
      </c>
      <c r="Z1152" s="176">
        <v>0</v>
      </c>
      <c r="AA1152" s="177">
        <f t="shared" si="68"/>
        <v>0</v>
      </c>
      <c r="AR1152" s="21" t="s">
        <v>318</v>
      </c>
      <c r="AT1152" s="21" t="s">
        <v>177</v>
      </c>
      <c r="AU1152" s="21" t="s">
        <v>140</v>
      </c>
      <c r="AY1152" s="21" t="s">
        <v>176</v>
      </c>
      <c r="BE1152" s="113">
        <f t="shared" si="69"/>
        <v>0</v>
      </c>
      <c r="BF1152" s="113">
        <f t="shared" si="70"/>
        <v>0</v>
      </c>
      <c r="BG1152" s="113">
        <f t="shared" si="71"/>
        <v>0</v>
      </c>
      <c r="BH1152" s="113">
        <f t="shared" si="72"/>
        <v>0</v>
      </c>
      <c r="BI1152" s="113">
        <f t="shared" si="73"/>
        <v>0</v>
      </c>
      <c r="BJ1152" s="21" t="s">
        <v>88</v>
      </c>
      <c r="BK1152" s="113">
        <f t="shared" si="74"/>
        <v>0</v>
      </c>
      <c r="BL1152" s="21" t="s">
        <v>318</v>
      </c>
      <c r="BM1152" s="21" t="s">
        <v>1649</v>
      </c>
    </row>
    <row r="1153" spans="2:65" s="1" customFormat="1" ht="31.5" customHeight="1">
      <c r="B1153" s="38"/>
      <c r="C1153" s="171" t="s">
        <v>1650</v>
      </c>
      <c r="D1153" s="171" t="s">
        <v>177</v>
      </c>
      <c r="E1153" s="172" t="s">
        <v>1651</v>
      </c>
      <c r="F1153" s="265" t="s">
        <v>1652</v>
      </c>
      <c r="G1153" s="265"/>
      <c r="H1153" s="265"/>
      <c r="I1153" s="265"/>
      <c r="J1153" s="173" t="s">
        <v>461</v>
      </c>
      <c r="K1153" s="174">
        <v>4</v>
      </c>
      <c r="L1153" s="266">
        <v>0</v>
      </c>
      <c r="M1153" s="267"/>
      <c r="N1153" s="268">
        <f t="shared" si="65"/>
        <v>0</v>
      </c>
      <c r="O1153" s="268"/>
      <c r="P1153" s="268"/>
      <c r="Q1153" s="268"/>
      <c r="R1153" s="40"/>
      <c r="T1153" s="175" t="s">
        <v>22</v>
      </c>
      <c r="U1153" s="47" t="s">
        <v>45</v>
      </c>
      <c r="V1153" s="39"/>
      <c r="W1153" s="176">
        <f t="shared" si="66"/>
        <v>0</v>
      </c>
      <c r="X1153" s="176">
        <v>0</v>
      </c>
      <c r="Y1153" s="176">
        <f t="shared" si="67"/>
        <v>0</v>
      </c>
      <c r="Z1153" s="176">
        <v>0</v>
      </c>
      <c r="AA1153" s="177">
        <f t="shared" si="68"/>
        <v>0</v>
      </c>
      <c r="AR1153" s="21" t="s">
        <v>318</v>
      </c>
      <c r="AT1153" s="21" t="s">
        <v>177</v>
      </c>
      <c r="AU1153" s="21" t="s">
        <v>140</v>
      </c>
      <c r="AY1153" s="21" t="s">
        <v>176</v>
      </c>
      <c r="BE1153" s="113">
        <f t="shared" si="69"/>
        <v>0</v>
      </c>
      <c r="BF1153" s="113">
        <f t="shared" si="70"/>
        <v>0</v>
      </c>
      <c r="BG1153" s="113">
        <f t="shared" si="71"/>
        <v>0</v>
      </c>
      <c r="BH1153" s="113">
        <f t="shared" si="72"/>
        <v>0</v>
      </c>
      <c r="BI1153" s="113">
        <f t="shared" si="73"/>
        <v>0</v>
      </c>
      <c r="BJ1153" s="21" t="s">
        <v>88</v>
      </c>
      <c r="BK1153" s="113">
        <f t="shared" si="74"/>
        <v>0</v>
      </c>
      <c r="BL1153" s="21" t="s">
        <v>318</v>
      </c>
      <c r="BM1153" s="21" t="s">
        <v>1653</v>
      </c>
    </row>
    <row r="1154" spans="2:65" s="1" customFormat="1" ht="31.5" customHeight="1">
      <c r="B1154" s="38"/>
      <c r="C1154" s="171" t="s">
        <v>1654</v>
      </c>
      <c r="D1154" s="171" t="s">
        <v>177</v>
      </c>
      <c r="E1154" s="172" t="s">
        <v>1655</v>
      </c>
      <c r="F1154" s="265" t="s">
        <v>1656</v>
      </c>
      <c r="G1154" s="265"/>
      <c r="H1154" s="265"/>
      <c r="I1154" s="265"/>
      <c r="J1154" s="173" t="s">
        <v>315</v>
      </c>
      <c r="K1154" s="174">
        <v>2.55</v>
      </c>
      <c r="L1154" s="266">
        <v>0</v>
      </c>
      <c r="M1154" s="267"/>
      <c r="N1154" s="268">
        <f t="shared" si="65"/>
        <v>0</v>
      </c>
      <c r="O1154" s="268"/>
      <c r="P1154" s="268"/>
      <c r="Q1154" s="268"/>
      <c r="R1154" s="40"/>
      <c r="T1154" s="175" t="s">
        <v>22</v>
      </c>
      <c r="U1154" s="47" t="s">
        <v>45</v>
      </c>
      <c r="V1154" s="39"/>
      <c r="W1154" s="176">
        <f t="shared" si="66"/>
        <v>0</v>
      </c>
      <c r="X1154" s="176">
        <v>0</v>
      </c>
      <c r="Y1154" s="176">
        <f t="shared" si="67"/>
        <v>0</v>
      </c>
      <c r="Z1154" s="176">
        <v>0</v>
      </c>
      <c r="AA1154" s="177">
        <f t="shared" si="68"/>
        <v>0</v>
      </c>
      <c r="AR1154" s="21" t="s">
        <v>318</v>
      </c>
      <c r="AT1154" s="21" t="s">
        <v>177</v>
      </c>
      <c r="AU1154" s="21" t="s">
        <v>140</v>
      </c>
      <c r="AY1154" s="21" t="s">
        <v>176</v>
      </c>
      <c r="BE1154" s="113">
        <f t="shared" si="69"/>
        <v>0</v>
      </c>
      <c r="BF1154" s="113">
        <f t="shared" si="70"/>
        <v>0</v>
      </c>
      <c r="BG1154" s="113">
        <f t="shared" si="71"/>
        <v>0</v>
      </c>
      <c r="BH1154" s="113">
        <f t="shared" si="72"/>
        <v>0</v>
      </c>
      <c r="BI1154" s="113">
        <f t="shared" si="73"/>
        <v>0</v>
      </c>
      <c r="BJ1154" s="21" t="s">
        <v>88</v>
      </c>
      <c r="BK1154" s="113">
        <f t="shared" si="74"/>
        <v>0</v>
      </c>
      <c r="BL1154" s="21" t="s">
        <v>318</v>
      </c>
      <c r="BM1154" s="21" t="s">
        <v>1657</v>
      </c>
    </row>
    <row r="1155" spans="2:65" s="1" customFormat="1" ht="31.5" customHeight="1">
      <c r="B1155" s="38"/>
      <c r="C1155" s="171" t="s">
        <v>1658</v>
      </c>
      <c r="D1155" s="171" t="s">
        <v>177</v>
      </c>
      <c r="E1155" s="172" t="s">
        <v>1659</v>
      </c>
      <c r="F1155" s="265" t="s">
        <v>1660</v>
      </c>
      <c r="G1155" s="265"/>
      <c r="H1155" s="265"/>
      <c r="I1155" s="265"/>
      <c r="J1155" s="173" t="s">
        <v>1230</v>
      </c>
      <c r="K1155" s="214">
        <v>0</v>
      </c>
      <c r="L1155" s="266">
        <v>0</v>
      </c>
      <c r="M1155" s="267"/>
      <c r="N1155" s="268">
        <f t="shared" si="65"/>
        <v>0</v>
      </c>
      <c r="O1155" s="268"/>
      <c r="P1155" s="268"/>
      <c r="Q1155" s="268"/>
      <c r="R1155" s="40"/>
      <c r="T1155" s="175" t="s">
        <v>22</v>
      </c>
      <c r="U1155" s="47" t="s">
        <v>45</v>
      </c>
      <c r="V1155" s="39"/>
      <c r="W1155" s="176">
        <f t="shared" si="66"/>
        <v>0</v>
      </c>
      <c r="X1155" s="176">
        <v>0</v>
      </c>
      <c r="Y1155" s="176">
        <f t="shared" si="67"/>
        <v>0</v>
      </c>
      <c r="Z1155" s="176">
        <v>0</v>
      </c>
      <c r="AA1155" s="177">
        <f t="shared" si="68"/>
        <v>0</v>
      </c>
      <c r="AR1155" s="21" t="s">
        <v>318</v>
      </c>
      <c r="AT1155" s="21" t="s">
        <v>177</v>
      </c>
      <c r="AU1155" s="21" t="s">
        <v>140</v>
      </c>
      <c r="AY1155" s="21" t="s">
        <v>176</v>
      </c>
      <c r="BE1155" s="113">
        <f t="shared" si="69"/>
        <v>0</v>
      </c>
      <c r="BF1155" s="113">
        <f t="shared" si="70"/>
        <v>0</v>
      </c>
      <c r="BG1155" s="113">
        <f t="shared" si="71"/>
        <v>0</v>
      </c>
      <c r="BH1155" s="113">
        <f t="shared" si="72"/>
        <v>0</v>
      </c>
      <c r="BI1155" s="113">
        <f t="shared" si="73"/>
        <v>0</v>
      </c>
      <c r="BJ1155" s="21" t="s">
        <v>88</v>
      </c>
      <c r="BK1155" s="113">
        <f t="shared" si="74"/>
        <v>0</v>
      </c>
      <c r="BL1155" s="21" t="s">
        <v>318</v>
      </c>
      <c r="BM1155" s="21" t="s">
        <v>1661</v>
      </c>
    </row>
    <row r="1156" spans="2:63" s="9" customFormat="1" ht="29.85" customHeight="1">
      <c r="B1156" s="160"/>
      <c r="C1156" s="161"/>
      <c r="D1156" s="170" t="s">
        <v>255</v>
      </c>
      <c r="E1156" s="170"/>
      <c r="F1156" s="170"/>
      <c r="G1156" s="170"/>
      <c r="H1156" s="170"/>
      <c r="I1156" s="170"/>
      <c r="J1156" s="170"/>
      <c r="K1156" s="170"/>
      <c r="L1156" s="170"/>
      <c r="M1156" s="170"/>
      <c r="N1156" s="277">
        <f>BK1156</f>
        <v>0</v>
      </c>
      <c r="O1156" s="278"/>
      <c r="P1156" s="278"/>
      <c r="Q1156" s="278"/>
      <c r="R1156" s="163"/>
      <c r="T1156" s="164"/>
      <c r="U1156" s="161"/>
      <c r="V1156" s="161"/>
      <c r="W1156" s="165">
        <f>SUM(W1157:W1183)</f>
        <v>0</v>
      </c>
      <c r="X1156" s="161"/>
      <c r="Y1156" s="165">
        <f>SUM(Y1157:Y1183)</f>
        <v>1.55579285</v>
      </c>
      <c r="Z1156" s="161"/>
      <c r="AA1156" s="166">
        <f>SUM(AA1157:AA1183)</f>
        <v>14.727504249999999</v>
      </c>
      <c r="AR1156" s="167" t="s">
        <v>140</v>
      </c>
      <c r="AT1156" s="168" t="s">
        <v>79</v>
      </c>
      <c r="AU1156" s="168" t="s">
        <v>88</v>
      </c>
      <c r="AY1156" s="167" t="s">
        <v>176</v>
      </c>
      <c r="BK1156" s="169">
        <f>SUM(BK1157:BK1183)</f>
        <v>0</v>
      </c>
    </row>
    <row r="1157" spans="2:65" s="1" customFormat="1" ht="31.5" customHeight="1">
      <c r="B1157" s="38"/>
      <c r="C1157" s="171" t="s">
        <v>1662</v>
      </c>
      <c r="D1157" s="171" t="s">
        <v>177</v>
      </c>
      <c r="E1157" s="172" t="s">
        <v>1663</v>
      </c>
      <c r="F1157" s="265" t="s">
        <v>1664</v>
      </c>
      <c r="G1157" s="265"/>
      <c r="H1157" s="265"/>
      <c r="I1157" s="265"/>
      <c r="J1157" s="173" t="s">
        <v>269</v>
      </c>
      <c r="K1157" s="174">
        <v>826.45</v>
      </c>
      <c r="L1157" s="266">
        <v>0</v>
      </c>
      <c r="M1157" s="267"/>
      <c r="N1157" s="268">
        <f>ROUND(L1157*K1157,2)</f>
        <v>0</v>
      </c>
      <c r="O1157" s="268"/>
      <c r="P1157" s="268"/>
      <c r="Q1157" s="268"/>
      <c r="R1157" s="40"/>
      <c r="T1157" s="175" t="s">
        <v>22</v>
      </c>
      <c r="U1157" s="47" t="s">
        <v>45</v>
      </c>
      <c r="V1157" s="39"/>
      <c r="W1157" s="176">
        <f>V1157*K1157</f>
        <v>0</v>
      </c>
      <c r="X1157" s="176">
        <v>0.00036</v>
      </c>
      <c r="Y1157" s="176">
        <f>X1157*K1157</f>
        <v>0.297522</v>
      </c>
      <c r="Z1157" s="176">
        <v>0</v>
      </c>
      <c r="AA1157" s="177">
        <f>Z1157*K1157</f>
        <v>0</v>
      </c>
      <c r="AR1157" s="21" t="s">
        <v>318</v>
      </c>
      <c r="AT1157" s="21" t="s">
        <v>177</v>
      </c>
      <c r="AU1157" s="21" t="s">
        <v>140</v>
      </c>
      <c r="AY1157" s="21" t="s">
        <v>176</v>
      </c>
      <c r="BE1157" s="113">
        <f>IF(U1157="základní",N1157,0)</f>
        <v>0</v>
      </c>
      <c r="BF1157" s="113">
        <f>IF(U1157="snížená",N1157,0)</f>
        <v>0</v>
      </c>
      <c r="BG1157" s="113">
        <f>IF(U1157="zákl. přenesená",N1157,0)</f>
        <v>0</v>
      </c>
      <c r="BH1157" s="113">
        <f>IF(U1157="sníž. přenesená",N1157,0)</f>
        <v>0</v>
      </c>
      <c r="BI1157" s="113">
        <f>IF(U1157="nulová",N1157,0)</f>
        <v>0</v>
      </c>
      <c r="BJ1157" s="21" t="s">
        <v>88</v>
      </c>
      <c r="BK1157" s="113">
        <f>ROUND(L1157*K1157,2)</f>
        <v>0</v>
      </c>
      <c r="BL1157" s="21" t="s">
        <v>318</v>
      </c>
      <c r="BM1157" s="21" t="s">
        <v>1665</v>
      </c>
    </row>
    <row r="1158" spans="2:51" s="12" customFormat="1" ht="22.5" customHeight="1">
      <c r="B1158" s="194"/>
      <c r="C1158" s="195"/>
      <c r="D1158" s="195"/>
      <c r="E1158" s="196" t="s">
        <v>22</v>
      </c>
      <c r="F1158" s="311" t="s">
        <v>1315</v>
      </c>
      <c r="G1158" s="312"/>
      <c r="H1158" s="312"/>
      <c r="I1158" s="312"/>
      <c r="J1158" s="195"/>
      <c r="K1158" s="197" t="s">
        <v>22</v>
      </c>
      <c r="L1158" s="195"/>
      <c r="M1158" s="195"/>
      <c r="N1158" s="195"/>
      <c r="O1158" s="195"/>
      <c r="P1158" s="195"/>
      <c r="Q1158" s="195"/>
      <c r="R1158" s="198"/>
      <c r="T1158" s="199"/>
      <c r="U1158" s="195"/>
      <c r="V1158" s="195"/>
      <c r="W1158" s="195"/>
      <c r="X1158" s="195"/>
      <c r="Y1158" s="195"/>
      <c r="Z1158" s="195"/>
      <c r="AA1158" s="200"/>
      <c r="AT1158" s="201" t="s">
        <v>199</v>
      </c>
      <c r="AU1158" s="201" t="s">
        <v>140</v>
      </c>
      <c r="AV1158" s="12" t="s">
        <v>88</v>
      </c>
      <c r="AW1158" s="12" t="s">
        <v>37</v>
      </c>
      <c r="AX1158" s="12" t="s">
        <v>80</v>
      </c>
      <c r="AY1158" s="201" t="s">
        <v>176</v>
      </c>
    </row>
    <row r="1159" spans="2:51" s="10" customFormat="1" ht="22.5" customHeight="1">
      <c r="B1159" s="178"/>
      <c r="C1159" s="179"/>
      <c r="D1159" s="179"/>
      <c r="E1159" s="180" t="s">
        <v>22</v>
      </c>
      <c r="F1159" s="303" t="s">
        <v>1316</v>
      </c>
      <c r="G1159" s="304"/>
      <c r="H1159" s="304"/>
      <c r="I1159" s="304"/>
      <c r="J1159" s="179"/>
      <c r="K1159" s="181">
        <v>18.726</v>
      </c>
      <c r="L1159" s="179"/>
      <c r="M1159" s="179"/>
      <c r="N1159" s="179"/>
      <c r="O1159" s="179"/>
      <c r="P1159" s="179"/>
      <c r="Q1159" s="179"/>
      <c r="R1159" s="182"/>
      <c r="T1159" s="183"/>
      <c r="U1159" s="179"/>
      <c r="V1159" s="179"/>
      <c r="W1159" s="179"/>
      <c r="X1159" s="179"/>
      <c r="Y1159" s="179"/>
      <c r="Z1159" s="179"/>
      <c r="AA1159" s="184"/>
      <c r="AT1159" s="185" t="s">
        <v>199</v>
      </c>
      <c r="AU1159" s="185" t="s">
        <v>140</v>
      </c>
      <c r="AV1159" s="10" t="s">
        <v>140</v>
      </c>
      <c r="AW1159" s="10" t="s">
        <v>37</v>
      </c>
      <c r="AX1159" s="10" t="s">
        <v>80</v>
      </c>
      <c r="AY1159" s="185" t="s">
        <v>176</v>
      </c>
    </row>
    <row r="1160" spans="2:51" s="10" customFormat="1" ht="22.5" customHeight="1">
      <c r="B1160" s="178"/>
      <c r="C1160" s="179"/>
      <c r="D1160" s="179"/>
      <c r="E1160" s="180" t="s">
        <v>22</v>
      </c>
      <c r="F1160" s="303" t="s">
        <v>1317</v>
      </c>
      <c r="G1160" s="304"/>
      <c r="H1160" s="304"/>
      <c r="I1160" s="304"/>
      <c r="J1160" s="179"/>
      <c r="K1160" s="181">
        <v>193.64</v>
      </c>
      <c r="L1160" s="179"/>
      <c r="M1160" s="179"/>
      <c r="N1160" s="179"/>
      <c r="O1160" s="179"/>
      <c r="P1160" s="179"/>
      <c r="Q1160" s="179"/>
      <c r="R1160" s="182"/>
      <c r="T1160" s="183"/>
      <c r="U1160" s="179"/>
      <c r="V1160" s="179"/>
      <c r="W1160" s="179"/>
      <c r="X1160" s="179"/>
      <c r="Y1160" s="179"/>
      <c r="Z1160" s="179"/>
      <c r="AA1160" s="184"/>
      <c r="AT1160" s="185" t="s">
        <v>199</v>
      </c>
      <c r="AU1160" s="185" t="s">
        <v>140</v>
      </c>
      <c r="AV1160" s="10" t="s">
        <v>140</v>
      </c>
      <c r="AW1160" s="10" t="s">
        <v>37</v>
      </c>
      <c r="AX1160" s="10" t="s">
        <v>80</v>
      </c>
      <c r="AY1160" s="185" t="s">
        <v>176</v>
      </c>
    </row>
    <row r="1161" spans="2:51" s="13" customFormat="1" ht="22.5" customHeight="1">
      <c r="B1161" s="206"/>
      <c r="C1161" s="207"/>
      <c r="D1161" s="207"/>
      <c r="E1161" s="208" t="s">
        <v>22</v>
      </c>
      <c r="F1161" s="313" t="s">
        <v>848</v>
      </c>
      <c r="G1161" s="314"/>
      <c r="H1161" s="314"/>
      <c r="I1161" s="314"/>
      <c r="J1161" s="207"/>
      <c r="K1161" s="209">
        <v>212.366</v>
      </c>
      <c r="L1161" s="207"/>
      <c r="M1161" s="207"/>
      <c r="N1161" s="207"/>
      <c r="O1161" s="207"/>
      <c r="P1161" s="207"/>
      <c r="Q1161" s="207"/>
      <c r="R1161" s="210"/>
      <c r="T1161" s="211"/>
      <c r="U1161" s="207"/>
      <c r="V1161" s="207"/>
      <c r="W1161" s="207"/>
      <c r="X1161" s="207"/>
      <c r="Y1161" s="207"/>
      <c r="Z1161" s="207"/>
      <c r="AA1161" s="212"/>
      <c r="AT1161" s="213" t="s">
        <v>199</v>
      </c>
      <c r="AU1161" s="213" t="s">
        <v>140</v>
      </c>
      <c r="AV1161" s="13" t="s">
        <v>186</v>
      </c>
      <c r="AW1161" s="13" t="s">
        <v>37</v>
      </c>
      <c r="AX1161" s="13" t="s">
        <v>80</v>
      </c>
      <c r="AY1161" s="213" t="s">
        <v>176</v>
      </c>
    </row>
    <row r="1162" spans="2:51" s="12" customFormat="1" ht="22.5" customHeight="1">
      <c r="B1162" s="194"/>
      <c r="C1162" s="195"/>
      <c r="D1162" s="195"/>
      <c r="E1162" s="196" t="s">
        <v>22</v>
      </c>
      <c r="F1162" s="305" t="s">
        <v>1318</v>
      </c>
      <c r="G1162" s="306"/>
      <c r="H1162" s="306"/>
      <c r="I1162" s="306"/>
      <c r="J1162" s="195"/>
      <c r="K1162" s="197" t="s">
        <v>22</v>
      </c>
      <c r="L1162" s="195"/>
      <c r="M1162" s="195"/>
      <c r="N1162" s="195"/>
      <c r="O1162" s="195"/>
      <c r="P1162" s="195"/>
      <c r="Q1162" s="195"/>
      <c r="R1162" s="198"/>
      <c r="T1162" s="199"/>
      <c r="U1162" s="195"/>
      <c r="V1162" s="195"/>
      <c r="W1162" s="195"/>
      <c r="X1162" s="195"/>
      <c r="Y1162" s="195"/>
      <c r="Z1162" s="195"/>
      <c r="AA1162" s="200"/>
      <c r="AT1162" s="201" t="s">
        <v>199</v>
      </c>
      <c r="AU1162" s="201" t="s">
        <v>140</v>
      </c>
      <c r="AV1162" s="12" t="s">
        <v>88</v>
      </c>
      <c r="AW1162" s="12" t="s">
        <v>37</v>
      </c>
      <c r="AX1162" s="12" t="s">
        <v>80</v>
      </c>
      <c r="AY1162" s="201" t="s">
        <v>176</v>
      </c>
    </row>
    <row r="1163" spans="2:51" s="10" customFormat="1" ht="22.5" customHeight="1">
      <c r="B1163" s="178"/>
      <c r="C1163" s="179"/>
      <c r="D1163" s="179"/>
      <c r="E1163" s="180" t="s">
        <v>22</v>
      </c>
      <c r="F1163" s="303" t="s">
        <v>1319</v>
      </c>
      <c r="G1163" s="304"/>
      <c r="H1163" s="304"/>
      <c r="I1163" s="304"/>
      <c r="J1163" s="179"/>
      <c r="K1163" s="181">
        <v>184.91</v>
      </c>
      <c r="L1163" s="179"/>
      <c r="M1163" s="179"/>
      <c r="N1163" s="179"/>
      <c r="O1163" s="179"/>
      <c r="P1163" s="179"/>
      <c r="Q1163" s="179"/>
      <c r="R1163" s="182"/>
      <c r="T1163" s="183"/>
      <c r="U1163" s="179"/>
      <c r="V1163" s="179"/>
      <c r="W1163" s="179"/>
      <c r="X1163" s="179"/>
      <c r="Y1163" s="179"/>
      <c r="Z1163" s="179"/>
      <c r="AA1163" s="184"/>
      <c r="AT1163" s="185" t="s">
        <v>199</v>
      </c>
      <c r="AU1163" s="185" t="s">
        <v>140</v>
      </c>
      <c r="AV1163" s="10" t="s">
        <v>140</v>
      </c>
      <c r="AW1163" s="10" t="s">
        <v>37</v>
      </c>
      <c r="AX1163" s="10" t="s">
        <v>80</v>
      </c>
      <c r="AY1163" s="185" t="s">
        <v>176</v>
      </c>
    </row>
    <row r="1164" spans="2:51" s="10" customFormat="1" ht="22.5" customHeight="1">
      <c r="B1164" s="178"/>
      <c r="C1164" s="179"/>
      <c r="D1164" s="179"/>
      <c r="E1164" s="180" t="s">
        <v>22</v>
      </c>
      <c r="F1164" s="303" t="s">
        <v>1320</v>
      </c>
      <c r="G1164" s="304"/>
      <c r="H1164" s="304"/>
      <c r="I1164" s="304"/>
      <c r="J1164" s="179"/>
      <c r="K1164" s="181">
        <v>123.185</v>
      </c>
      <c r="L1164" s="179"/>
      <c r="M1164" s="179"/>
      <c r="N1164" s="179"/>
      <c r="O1164" s="179"/>
      <c r="P1164" s="179"/>
      <c r="Q1164" s="179"/>
      <c r="R1164" s="182"/>
      <c r="T1164" s="183"/>
      <c r="U1164" s="179"/>
      <c r="V1164" s="179"/>
      <c r="W1164" s="179"/>
      <c r="X1164" s="179"/>
      <c r="Y1164" s="179"/>
      <c r="Z1164" s="179"/>
      <c r="AA1164" s="184"/>
      <c r="AT1164" s="185" t="s">
        <v>199</v>
      </c>
      <c r="AU1164" s="185" t="s">
        <v>140</v>
      </c>
      <c r="AV1164" s="10" t="s">
        <v>140</v>
      </c>
      <c r="AW1164" s="10" t="s">
        <v>37</v>
      </c>
      <c r="AX1164" s="10" t="s">
        <v>80</v>
      </c>
      <c r="AY1164" s="185" t="s">
        <v>176</v>
      </c>
    </row>
    <row r="1165" spans="2:51" s="10" customFormat="1" ht="22.5" customHeight="1">
      <c r="B1165" s="178"/>
      <c r="C1165" s="179"/>
      <c r="D1165" s="179"/>
      <c r="E1165" s="180" t="s">
        <v>22</v>
      </c>
      <c r="F1165" s="303" t="s">
        <v>1321</v>
      </c>
      <c r="G1165" s="304"/>
      <c r="H1165" s="304"/>
      <c r="I1165" s="304"/>
      <c r="J1165" s="179"/>
      <c r="K1165" s="181">
        <v>149.96</v>
      </c>
      <c r="L1165" s="179"/>
      <c r="M1165" s="179"/>
      <c r="N1165" s="179"/>
      <c r="O1165" s="179"/>
      <c r="P1165" s="179"/>
      <c r="Q1165" s="179"/>
      <c r="R1165" s="182"/>
      <c r="T1165" s="183"/>
      <c r="U1165" s="179"/>
      <c r="V1165" s="179"/>
      <c r="W1165" s="179"/>
      <c r="X1165" s="179"/>
      <c r="Y1165" s="179"/>
      <c r="Z1165" s="179"/>
      <c r="AA1165" s="184"/>
      <c r="AT1165" s="185" t="s">
        <v>199</v>
      </c>
      <c r="AU1165" s="185" t="s">
        <v>140</v>
      </c>
      <c r="AV1165" s="10" t="s">
        <v>140</v>
      </c>
      <c r="AW1165" s="10" t="s">
        <v>37</v>
      </c>
      <c r="AX1165" s="10" t="s">
        <v>80</v>
      </c>
      <c r="AY1165" s="185" t="s">
        <v>176</v>
      </c>
    </row>
    <row r="1166" spans="2:51" s="10" customFormat="1" ht="22.5" customHeight="1">
      <c r="B1166" s="178"/>
      <c r="C1166" s="179"/>
      <c r="D1166" s="179"/>
      <c r="E1166" s="180" t="s">
        <v>22</v>
      </c>
      <c r="F1166" s="303" t="s">
        <v>1322</v>
      </c>
      <c r="G1166" s="304"/>
      <c r="H1166" s="304"/>
      <c r="I1166" s="304"/>
      <c r="J1166" s="179"/>
      <c r="K1166" s="181">
        <v>95.325</v>
      </c>
      <c r="L1166" s="179"/>
      <c r="M1166" s="179"/>
      <c r="N1166" s="179"/>
      <c r="O1166" s="179"/>
      <c r="P1166" s="179"/>
      <c r="Q1166" s="179"/>
      <c r="R1166" s="182"/>
      <c r="T1166" s="183"/>
      <c r="U1166" s="179"/>
      <c r="V1166" s="179"/>
      <c r="W1166" s="179"/>
      <c r="X1166" s="179"/>
      <c r="Y1166" s="179"/>
      <c r="Z1166" s="179"/>
      <c r="AA1166" s="184"/>
      <c r="AT1166" s="185" t="s">
        <v>199</v>
      </c>
      <c r="AU1166" s="185" t="s">
        <v>140</v>
      </c>
      <c r="AV1166" s="10" t="s">
        <v>140</v>
      </c>
      <c r="AW1166" s="10" t="s">
        <v>37</v>
      </c>
      <c r="AX1166" s="10" t="s">
        <v>80</v>
      </c>
      <c r="AY1166" s="185" t="s">
        <v>176</v>
      </c>
    </row>
    <row r="1167" spans="2:51" s="10" customFormat="1" ht="22.5" customHeight="1">
      <c r="B1167" s="178"/>
      <c r="C1167" s="179"/>
      <c r="D1167" s="179"/>
      <c r="E1167" s="180" t="s">
        <v>22</v>
      </c>
      <c r="F1167" s="303" t="s">
        <v>1323</v>
      </c>
      <c r="G1167" s="304"/>
      <c r="H1167" s="304"/>
      <c r="I1167" s="304"/>
      <c r="J1167" s="179"/>
      <c r="K1167" s="181">
        <v>22.436</v>
      </c>
      <c r="L1167" s="179"/>
      <c r="M1167" s="179"/>
      <c r="N1167" s="179"/>
      <c r="O1167" s="179"/>
      <c r="P1167" s="179"/>
      <c r="Q1167" s="179"/>
      <c r="R1167" s="182"/>
      <c r="T1167" s="183"/>
      <c r="U1167" s="179"/>
      <c r="V1167" s="179"/>
      <c r="W1167" s="179"/>
      <c r="X1167" s="179"/>
      <c r="Y1167" s="179"/>
      <c r="Z1167" s="179"/>
      <c r="AA1167" s="184"/>
      <c r="AT1167" s="185" t="s">
        <v>199</v>
      </c>
      <c r="AU1167" s="185" t="s">
        <v>140</v>
      </c>
      <c r="AV1167" s="10" t="s">
        <v>140</v>
      </c>
      <c r="AW1167" s="10" t="s">
        <v>37</v>
      </c>
      <c r="AX1167" s="10" t="s">
        <v>80</v>
      </c>
      <c r="AY1167" s="185" t="s">
        <v>176</v>
      </c>
    </row>
    <row r="1168" spans="2:51" s="10" customFormat="1" ht="22.5" customHeight="1">
      <c r="B1168" s="178"/>
      <c r="C1168" s="179"/>
      <c r="D1168" s="179"/>
      <c r="E1168" s="180" t="s">
        <v>22</v>
      </c>
      <c r="F1168" s="303" t="s">
        <v>1666</v>
      </c>
      <c r="G1168" s="304"/>
      <c r="H1168" s="304"/>
      <c r="I1168" s="304"/>
      <c r="J1168" s="179"/>
      <c r="K1168" s="181">
        <v>38.268</v>
      </c>
      <c r="L1168" s="179"/>
      <c r="M1168" s="179"/>
      <c r="N1168" s="179"/>
      <c r="O1168" s="179"/>
      <c r="P1168" s="179"/>
      <c r="Q1168" s="179"/>
      <c r="R1168" s="182"/>
      <c r="T1168" s="183"/>
      <c r="U1168" s="179"/>
      <c r="V1168" s="179"/>
      <c r="W1168" s="179"/>
      <c r="X1168" s="179"/>
      <c r="Y1168" s="179"/>
      <c r="Z1168" s="179"/>
      <c r="AA1168" s="184"/>
      <c r="AT1168" s="185" t="s">
        <v>199</v>
      </c>
      <c r="AU1168" s="185" t="s">
        <v>140</v>
      </c>
      <c r="AV1168" s="10" t="s">
        <v>140</v>
      </c>
      <c r="AW1168" s="10" t="s">
        <v>37</v>
      </c>
      <c r="AX1168" s="10" t="s">
        <v>80</v>
      </c>
      <c r="AY1168" s="185" t="s">
        <v>176</v>
      </c>
    </row>
    <row r="1169" spans="2:51" s="13" customFormat="1" ht="22.5" customHeight="1">
      <c r="B1169" s="206"/>
      <c r="C1169" s="207"/>
      <c r="D1169" s="207"/>
      <c r="E1169" s="208" t="s">
        <v>22</v>
      </c>
      <c r="F1169" s="313" t="s">
        <v>848</v>
      </c>
      <c r="G1169" s="314"/>
      <c r="H1169" s="314"/>
      <c r="I1169" s="314"/>
      <c r="J1169" s="207"/>
      <c r="K1169" s="209">
        <v>614.084</v>
      </c>
      <c r="L1169" s="207"/>
      <c r="M1169" s="207"/>
      <c r="N1169" s="207"/>
      <c r="O1169" s="207"/>
      <c r="P1169" s="207"/>
      <c r="Q1169" s="207"/>
      <c r="R1169" s="210"/>
      <c r="T1169" s="211"/>
      <c r="U1169" s="207"/>
      <c r="V1169" s="207"/>
      <c r="W1169" s="207"/>
      <c r="X1169" s="207"/>
      <c r="Y1169" s="207"/>
      <c r="Z1169" s="207"/>
      <c r="AA1169" s="212"/>
      <c r="AT1169" s="213" t="s">
        <v>199</v>
      </c>
      <c r="AU1169" s="213" t="s">
        <v>140</v>
      </c>
      <c r="AV1169" s="13" t="s">
        <v>186</v>
      </c>
      <c r="AW1169" s="13" t="s">
        <v>37</v>
      </c>
      <c r="AX1169" s="13" t="s">
        <v>80</v>
      </c>
      <c r="AY1169" s="213" t="s">
        <v>176</v>
      </c>
    </row>
    <row r="1170" spans="2:51" s="11" customFormat="1" ht="22.5" customHeight="1">
      <c r="B1170" s="186"/>
      <c r="C1170" s="187"/>
      <c r="D1170" s="187"/>
      <c r="E1170" s="188" t="s">
        <v>22</v>
      </c>
      <c r="F1170" s="271" t="s">
        <v>200</v>
      </c>
      <c r="G1170" s="272"/>
      <c r="H1170" s="272"/>
      <c r="I1170" s="272"/>
      <c r="J1170" s="187"/>
      <c r="K1170" s="189">
        <v>826.45</v>
      </c>
      <c r="L1170" s="187"/>
      <c r="M1170" s="187"/>
      <c r="N1170" s="187"/>
      <c r="O1170" s="187"/>
      <c r="P1170" s="187"/>
      <c r="Q1170" s="187"/>
      <c r="R1170" s="190"/>
      <c r="T1170" s="191"/>
      <c r="U1170" s="187"/>
      <c r="V1170" s="187"/>
      <c r="W1170" s="187"/>
      <c r="X1170" s="187"/>
      <c r="Y1170" s="187"/>
      <c r="Z1170" s="187"/>
      <c r="AA1170" s="192"/>
      <c r="AT1170" s="193" t="s">
        <v>199</v>
      </c>
      <c r="AU1170" s="193" t="s">
        <v>140</v>
      </c>
      <c r="AV1170" s="11" t="s">
        <v>181</v>
      </c>
      <c r="AW1170" s="11" t="s">
        <v>37</v>
      </c>
      <c r="AX1170" s="11" t="s">
        <v>88</v>
      </c>
      <c r="AY1170" s="193" t="s">
        <v>176</v>
      </c>
    </row>
    <row r="1171" spans="2:65" s="1" customFormat="1" ht="57" customHeight="1">
      <c r="B1171" s="38"/>
      <c r="C1171" s="202" t="s">
        <v>1667</v>
      </c>
      <c r="D1171" s="202" t="s">
        <v>352</v>
      </c>
      <c r="E1171" s="203" t="s">
        <v>1668</v>
      </c>
      <c r="F1171" s="307" t="s">
        <v>1669</v>
      </c>
      <c r="G1171" s="307"/>
      <c r="H1171" s="307"/>
      <c r="I1171" s="307"/>
      <c r="J1171" s="204" t="s">
        <v>269</v>
      </c>
      <c r="K1171" s="205">
        <v>867.773</v>
      </c>
      <c r="L1171" s="308">
        <v>0</v>
      </c>
      <c r="M1171" s="309"/>
      <c r="N1171" s="310">
        <f>ROUND(L1171*K1171,2)</f>
        <v>0</v>
      </c>
      <c r="O1171" s="268"/>
      <c r="P1171" s="268"/>
      <c r="Q1171" s="268"/>
      <c r="R1171" s="40"/>
      <c r="T1171" s="175" t="s">
        <v>22</v>
      </c>
      <c r="U1171" s="47" t="s">
        <v>45</v>
      </c>
      <c r="V1171" s="39"/>
      <c r="W1171" s="176">
        <f>V1171*K1171</f>
        <v>0</v>
      </c>
      <c r="X1171" s="176">
        <v>0.00133</v>
      </c>
      <c r="Y1171" s="176">
        <f>X1171*K1171</f>
        <v>1.15413809</v>
      </c>
      <c r="Z1171" s="176">
        <v>0</v>
      </c>
      <c r="AA1171" s="177">
        <f>Z1171*K1171</f>
        <v>0</v>
      </c>
      <c r="AR1171" s="21" t="s">
        <v>442</v>
      </c>
      <c r="AT1171" s="21" t="s">
        <v>352</v>
      </c>
      <c r="AU1171" s="21" t="s">
        <v>140</v>
      </c>
      <c r="AY1171" s="21" t="s">
        <v>176</v>
      </c>
      <c r="BE1171" s="113">
        <f>IF(U1171="základní",N1171,0)</f>
        <v>0</v>
      </c>
      <c r="BF1171" s="113">
        <f>IF(U1171="snížená",N1171,0)</f>
        <v>0</v>
      </c>
      <c r="BG1171" s="113">
        <f>IF(U1171="zákl. přenesená",N1171,0)</f>
        <v>0</v>
      </c>
      <c r="BH1171" s="113">
        <f>IF(U1171="sníž. přenesená",N1171,0)</f>
        <v>0</v>
      </c>
      <c r="BI1171" s="113">
        <f>IF(U1171="nulová",N1171,0)</f>
        <v>0</v>
      </c>
      <c r="BJ1171" s="21" t="s">
        <v>88</v>
      </c>
      <c r="BK1171" s="113">
        <f>ROUND(L1171*K1171,2)</f>
        <v>0</v>
      </c>
      <c r="BL1171" s="21" t="s">
        <v>318</v>
      </c>
      <c r="BM1171" s="21" t="s">
        <v>1670</v>
      </c>
    </row>
    <row r="1172" spans="2:65" s="1" customFormat="1" ht="31.5" customHeight="1">
      <c r="B1172" s="38"/>
      <c r="C1172" s="171" t="s">
        <v>1671</v>
      </c>
      <c r="D1172" s="171" t="s">
        <v>177</v>
      </c>
      <c r="E1172" s="172" t="s">
        <v>1672</v>
      </c>
      <c r="F1172" s="265" t="s">
        <v>1673</v>
      </c>
      <c r="G1172" s="265"/>
      <c r="H1172" s="265"/>
      <c r="I1172" s="265"/>
      <c r="J1172" s="173" t="s">
        <v>269</v>
      </c>
      <c r="K1172" s="174">
        <v>788.182</v>
      </c>
      <c r="L1172" s="266">
        <v>0</v>
      </c>
      <c r="M1172" s="267"/>
      <c r="N1172" s="268">
        <f>ROUND(L1172*K1172,2)</f>
        <v>0</v>
      </c>
      <c r="O1172" s="268"/>
      <c r="P1172" s="268"/>
      <c r="Q1172" s="268"/>
      <c r="R1172" s="40"/>
      <c r="T1172" s="175" t="s">
        <v>22</v>
      </c>
      <c r="U1172" s="47" t="s">
        <v>45</v>
      </c>
      <c r="V1172" s="39"/>
      <c r="W1172" s="176">
        <f>V1172*K1172</f>
        <v>0</v>
      </c>
      <c r="X1172" s="176">
        <v>0</v>
      </c>
      <c r="Y1172" s="176">
        <f>X1172*K1172</f>
        <v>0</v>
      </c>
      <c r="Z1172" s="176">
        <v>0.01778</v>
      </c>
      <c r="AA1172" s="177">
        <f>Z1172*K1172</f>
        <v>14.01387596</v>
      </c>
      <c r="AR1172" s="21" t="s">
        <v>318</v>
      </c>
      <c r="AT1172" s="21" t="s">
        <v>177</v>
      </c>
      <c r="AU1172" s="21" t="s">
        <v>140</v>
      </c>
      <c r="AY1172" s="21" t="s">
        <v>176</v>
      </c>
      <c r="BE1172" s="113">
        <f>IF(U1172="základní",N1172,0)</f>
        <v>0</v>
      </c>
      <c r="BF1172" s="113">
        <f>IF(U1172="snížená",N1172,0)</f>
        <v>0</v>
      </c>
      <c r="BG1172" s="113">
        <f>IF(U1172="zákl. přenesená",N1172,0)</f>
        <v>0</v>
      </c>
      <c r="BH1172" s="113">
        <f>IF(U1172="sníž. přenesená",N1172,0)</f>
        <v>0</v>
      </c>
      <c r="BI1172" s="113">
        <f>IF(U1172="nulová",N1172,0)</f>
        <v>0</v>
      </c>
      <c r="BJ1172" s="21" t="s">
        <v>88</v>
      </c>
      <c r="BK1172" s="113">
        <f>ROUND(L1172*K1172,2)</f>
        <v>0</v>
      </c>
      <c r="BL1172" s="21" t="s">
        <v>318</v>
      </c>
      <c r="BM1172" s="21" t="s">
        <v>1674</v>
      </c>
    </row>
    <row r="1173" spans="2:65" s="1" customFormat="1" ht="44.25" customHeight="1">
      <c r="B1173" s="38"/>
      <c r="C1173" s="171" t="s">
        <v>1675</v>
      </c>
      <c r="D1173" s="171" t="s">
        <v>177</v>
      </c>
      <c r="E1173" s="172" t="s">
        <v>1676</v>
      </c>
      <c r="F1173" s="265" t="s">
        <v>1677</v>
      </c>
      <c r="G1173" s="265"/>
      <c r="H1173" s="265"/>
      <c r="I1173" s="265"/>
      <c r="J1173" s="173" t="s">
        <v>315</v>
      </c>
      <c r="K1173" s="174">
        <v>132.001</v>
      </c>
      <c r="L1173" s="266">
        <v>0</v>
      </c>
      <c r="M1173" s="267"/>
      <c r="N1173" s="268">
        <f>ROUND(L1173*K1173,2)</f>
        <v>0</v>
      </c>
      <c r="O1173" s="268"/>
      <c r="P1173" s="268"/>
      <c r="Q1173" s="268"/>
      <c r="R1173" s="40"/>
      <c r="T1173" s="175" t="s">
        <v>22</v>
      </c>
      <c r="U1173" s="47" t="s">
        <v>45</v>
      </c>
      <c r="V1173" s="39"/>
      <c r="W1173" s="176">
        <f>V1173*K1173</f>
        <v>0</v>
      </c>
      <c r="X1173" s="176">
        <v>0</v>
      </c>
      <c r="Y1173" s="176">
        <f>X1173*K1173</f>
        <v>0</v>
      </c>
      <c r="Z1173" s="176">
        <v>0.00463</v>
      </c>
      <c r="AA1173" s="177">
        <f>Z1173*K1173</f>
        <v>0.61116463</v>
      </c>
      <c r="AR1173" s="21" t="s">
        <v>318</v>
      </c>
      <c r="AT1173" s="21" t="s">
        <v>177</v>
      </c>
      <c r="AU1173" s="21" t="s">
        <v>140</v>
      </c>
      <c r="AY1173" s="21" t="s">
        <v>176</v>
      </c>
      <c r="BE1173" s="113">
        <f>IF(U1173="základní",N1173,0)</f>
        <v>0</v>
      </c>
      <c r="BF1173" s="113">
        <f>IF(U1173="snížená",N1173,0)</f>
        <v>0</v>
      </c>
      <c r="BG1173" s="113">
        <f>IF(U1173="zákl. přenesená",N1173,0)</f>
        <v>0</v>
      </c>
      <c r="BH1173" s="113">
        <f>IF(U1173="sníž. přenesená",N1173,0)</f>
        <v>0</v>
      </c>
      <c r="BI1173" s="113">
        <f>IF(U1173="nulová",N1173,0)</f>
        <v>0</v>
      </c>
      <c r="BJ1173" s="21" t="s">
        <v>88</v>
      </c>
      <c r="BK1173" s="113">
        <f>ROUND(L1173*K1173,2)</f>
        <v>0</v>
      </c>
      <c r="BL1173" s="21" t="s">
        <v>318</v>
      </c>
      <c r="BM1173" s="21" t="s">
        <v>1678</v>
      </c>
    </row>
    <row r="1174" spans="2:51" s="10" customFormat="1" ht="22.5" customHeight="1">
      <c r="B1174" s="178"/>
      <c r="C1174" s="179"/>
      <c r="D1174" s="179"/>
      <c r="E1174" s="180" t="s">
        <v>22</v>
      </c>
      <c r="F1174" s="269" t="s">
        <v>1679</v>
      </c>
      <c r="G1174" s="270"/>
      <c r="H1174" s="270"/>
      <c r="I1174" s="270"/>
      <c r="J1174" s="179"/>
      <c r="K1174" s="181">
        <v>5.37</v>
      </c>
      <c r="L1174" s="179"/>
      <c r="M1174" s="179"/>
      <c r="N1174" s="179"/>
      <c r="O1174" s="179"/>
      <c r="P1174" s="179"/>
      <c r="Q1174" s="179"/>
      <c r="R1174" s="182"/>
      <c r="T1174" s="183"/>
      <c r="U1174" s="179"/>
      <c r="V1174" s="179"/>
      <c r="W1174" s="179"/>
      <c r="X1174" s="179"/>
      <c r="Y1174" s="179"/>
      <c r="Z1174" s="179"/>
      <c r="AA1174" s="184"/>
      <c r="AT1174" s="185" t="s">
        <v>199</v>
      </c>
      <c r="AU1174" s="185" t="s">
        <v>140</v>
      </c>
      <c r="AV1174" s="10" t="s">
        <v>140</v>
      </c>
      <c r="AW1174" s="10" t="s">
        <v>37</v>
      </c>
      <c r="AX1174" s="10" t="s">
        <v>80</v>
      </c>
      <c r="AY1174" s="185" t="s">
        <v>176</v>
      </c>
    </row>
    <row r="1175" spans="2:51" s="10" customFormat="1" ht="31.5" customHeight="1">
      <c r="B1175" s="178"/>
      <c r="C1175" s="179"/>
      <c r="D1175" s="179"/>
      <c r="E1175" s="180" t="s">
        <v>22</v>
      </c>
      <c r="F1175" s="303" t="s">
        <v>1680</v>
      </c>
      <c r="G1175" s="304"/>
      <c r="H1175" s="304"/>
      <c r="I1175" s="304"/>
      <c r="J1175" s="179"/>
      <c r="K1175" s="181">
        <v>126.631</v>
      </c>
      <c r="L1175" s="179"/>
      <c r="M1175" s="179"/>
      <c r="N1175" s="179"/>
      <c r="O1175" s="179"/>
      <c r="P1175" s="179"/>
      <c r="Q1175" s="179"/>
      <c r="R1175" s="182"/>
      <c r="T1175" s="183"/>
      <c r="U1175" s="179"/>
      <c r="V1175" s="179"/>
      <c r="W1175" s="179"/>
      <c r="X1175" s="179"/>
      <c r="Y1175" s="179"/>
      <c r="Z1175" s="179"/>
      <c r="AA1175" s="184"/>
      <c r="AT1175" s="185" t="s">
        <v>199</v>
      </c>
      <c r="AU1175" s="185" t="s">
        <v>140</v>
      </c>
      <c r="AV1175" s="10" t="s">
        <v>140</v>
      </c>
      <c r="AW1175" s="10" t="s">
        <v>37</v>
      </c>
      <c r="AX1175" s="10" t="s">
        <v>80</v>
      </c>
      <c r="AY1175" s="185" t="s">
        <v>176</v>
      </c>
    </row>
    <row r="1176" spans="2:51" s="11" customFormat="1" ht="22.5" customHeight="1">
      <c r="B1176" s="186"/>
      <c r="C1176" s="187"/>
      <c r="D1176" s="187"/>
      <c r="E1176" s="188" t="s">
        <v>22</v>
      </c>
      <c r="F1176" s="271" t="s">
        <v>200</v>
      </c>
      <c r="G1176" s="272"/>
      <c r="H1176" s="272"/>
      <c r="I1176" s="272"/>
      <c r="J1176" s="187"/>
      <c r="K1176" s="189">
        <v>132.001</v>
      </c>
      <c r="L1176" s="187"/>
      <c r="M1176" s="187"/>
      <c r="N1176" s="187"/>
      <c r="O1176" s="187"/>
      <c r="P1176" s="187"/>
      <c r="Q1176" s="187"/>
      <c r="R1176" s="190"/>
      <c r="T1176" s="191"/>
      <c r="U1176" s="187"/>
      <c r="V1176" s="187"/>
      <c r="W1176" s="187"/>
      <c r="X1176" s="187"/>
      <c r="Y1176" s="187"/>
      <c r="Z1176" s="187"/>
      <c r="AA1176" s="192"/>
      <c r="AT1176" s="193" t="s">
        <v>199</v>
      </c>
      <c r="AU1176" s="193" t="s">
        <v>140</v>
      </c>
      <c r="AV1176" s="11" t="s">
        <v>181</v>
      </c>
      <c r="AW1176" s="11" t="s">
        <v>37</v>
      </c>
      <c r="AX1176" s="11" t="s">
        <v>88</v>
      </c>
      <c r="AY1176" s="193" t="s">
        <v>176</v>
      </c>
    </row>
    <row r="1177" spans="2:65" s="1" customFormat="1" ht="31.5" customHeight="1">
      <c r="B1177" s="38"/>
      <c r="C1177" s="171" t="s">
        <v>1681</v>
      </c>
      <c r="D1177" s="171" t="s">
        <v>177</v>
      </c>
      <c r="E1177" s="172" t="s">
        <v>1682</v>
      </c>
      <c r="F1177" s="265" t="s">
        <v>1683</v>
      </c>
      <c r="G1177" s="265"/>
      <c r="H1177" s="265"/>
      <c r="I1177" s="265"/>
      <c r="J1177" s="173" t="s">
        <v>269</v>
      </c>
      <c r="K1177" s="174">
        <v>788.182</v>
      </c>
      <c r="L1177" s="266">
        <v>0</v>
      </c>
      <c r="M1177" s="267"/>
      <c r="N1177" s="268">
        <f>ROUND(L1177*K1177,2)</f>
        <v>0</v>
      </c>
      <c r="O1177" s="268"/>
      <c r="P1177" s="268"/>
      <c r="Q1177" s="268"/>
      <c r="R1177" s="40"/>
      <c r="T1177" s="175" t="s">
        <v>22</v>
      </c>
      <c r="U1177" s="47" t="s">
        <v>45</v>
      </c>
      <c r="V1177" s="39"/>
      <c r="W1177" s="176">
        <f>V1177*K1177</f>
        <v>0</v>
      </c>
      <c r="X1177" s="176">
        <v>0</v>
      </c>
      <c r="Y1177" s="176">
        <f>X1177*K1177</f>
        <v>0</v>
      </c>
      <c r="Z1177" s="176">
        <v>0</v>
      </c>
      <c r="AA1177" s="177">
        <f>Z1177*K1177</f>
        <v>0</v>
      </c>
      <c r="AR1177" s="21" t="s">
        <v>318</v>
      </c>
      <c r="AT1177" s="21" t="s">
        <v>177</v>
      </c>
      <c r="AU1177" s="21" t="s">
        <v>140</v>
      </c>
      <c r="AY1177" s="21" t="s">
        <v>176</v>
      </c>
      <c r="BE1177" s="113">
        <f>IF(U1177="základní",N1177,0)</f>
        <v>0</v>
      </c>
      <c r="BF1177" s="113">
        <f>IF(U1177="snížená",N1177,0)</f>
        <v>0</v>
      </c>
      <c r="BG1177" s="113">
        <f>IF(U1177="zákl. přenesená",N1177,0)</f>
        <v>0</v>
      </c>
      <c r="BH1177" s="113">
        <f>IF(U1177="sníž. přenesená",N1177,0)</f>
        <v>0</v>
      </c>
      <c r="BI1177" s="113">
        <f>IF(U1177="nulová",N1177,0)</f>
        <v>0</v>
      </c>
      <c r="BJ1177" s="21" t="s">
        <v>88</v>
      </c>
      <c r="BK1177" s="113">
        <f>ROUND(L1177*K1177,2)</f>
        <v>0</v>
      </c>
      <c r="BL1177" s="21" t="s">
        <v>318</v>
      </c>
      <c r="BM1177" s="21" t="s">
        <v>1684</v>
      </c>
    </row>
    <row r="1178" spans="2:65" s="1" customFormat="1" ht="44.25" customHeight="1">
      <c r="B1178" s="38"/>
      <c r="C1178" s="171" t="s">
        <v>1685</v>
      </c>
      <c r="D1178" s="171" t="s">
        <v>177</v>
      </c>
      <c r="E1178" s="172" t="s">
        <v>1686</v>
      </c>
      <c r="F1178" s="265" t="s">
        <v>1687</v>
      </c>
      <c r="G1178" s="265"/>
      <c r="H1178" s="265"/>
      <c r="I1178" s="265"/>
      <c r="J1178" s="173" t="s">
        <v>269</v>
      </c>
      <c r="K1178" s="174">
        <v>826.45</v>
      </c>
      <c r="L1178" s="266">
        <v>0</v>
      </c>
      <c r="M1178" s="267"/>
      <c r="N1178" s="268">
        <f>ROUND(L1178*K1178,2)</f>
        <v>0</v>
      </c>
      <c r="O1178" s="268"/>
      <c r="P1178" s="268"/>
      <c r="Q1178" s="268"/>
      <c r="R1178" s="40"/>
      <c r="T1178" s="175" t="s">
        <v>22</v>
      </c>
      <c r="U1178" s="47" t="s">
        <v>45</v>
      </c>
      <c r="V1178" s="39"/>
      <c r="W1178" s="176">
        <f>V1178*K1178</f>
        <v>0</v>
      </c>
      <c r="X1178" s="176">
        <v>0</v>
      </c>
      <c r="Y1178" s="176">
        <f>X1178*K1178</f>
        <v>0</v>
      </c>
      <c r="Z1178" s="176">
        <v>0</v>
      </c>
      <c r="AA1178" s="177">
        <f>Z1178*K1178</f>
        <v>0</v>
      </c>
      <c r="AR1178" s="21" t="s">
        <v>318</v>
      </c>
      <c r="AT1178" s="21" t="s">
        <v>177</v>
      </c>
      <c r="AU1178" s="21" t="s">
        <v>140</v>
      </c>
      <c r="AY1178" s="21" t="s">
        <v>176</v>
      </c>
      <c r="BE1178" s="113">
        <f>IF(U1178="základní",N1178,0)</f>
        <v>0</v>
      </c>
      <c r="BF1178" s="113">
        <f>IF(U1178="snížená",N1178,0)</f>
        <v>0</v>
      </c>
      <c r="BG1178" s="113">
        <f>IF(U1178="zákl. přenesená",N1178,0)</f>
        <v>0</v>
      </c>
      <c r="BH1178" s="113">
        <f>IF(U1178="sníž. přenesená",N1178,0)</f>
        <v>0</v>
      </c>
      <c r="BI1178" s="113">
        <f>IF(U1178="nulová",N1178,0)</f>
        <v>0</v>
      </c>
      <c r="BJ1178" s="21" t="s">
        <v>88</v>
      </c>
      <c r="BK1178" s="113">
        <f>ROUND(L1178*K1178,2)</f>
        <v>0</v>
      </c>
      <c r="BL1178" s="21" t="s">
        <v>318</v>
      </c>
      <c r="BM1178" s="21" t="s">
        <v>1688</v>
      </c>
    </row>
    <row r="1179" spans="2:51" s="10" customFormat="1" ht="22.5" customHeight="1">
      <c r="B1179" s="178"/>
      <c r="C1179" s="179"/>
      <c r="D1179" s="179"/>
      <c r="E1179" s="180" t="s">
        <v>22</v>
      </c>
      <c r="F1179" s="269" t="s">
        <v>1328</v>
      </c>
      <c r="G1179" s="270"/>
      <c r="H1179" s="270"/>
      <c r="I1179" s="270"/>
      <c r="J1179" s="179"/>
      <c r="K1179" s="181">
        <v>826.45</v>
      </c>
      <c r="L1179" s="179"/>
      <c r="M1179" s="179"/>
      <c r="N1179" s="179"/>
      <c r="O1179" s="179"/>
      <c r="P1179" s="179"/>
      <c r="Q1179" s="179"/>
      <c r="R1179" s="182"/>
      <c r="T1179" s="183"/>
      <c r="U1179" s="179"/>
      <c r="V1179" s="179"/>
      <c r="W1179" s="179"/>
      <c r="X1179" s="179"/>
      <c r="Y1179" s="179"/>
      <c r="Z1179" s="179"/>
      <c r="AA1179" s="184"/>
      <c r="AT1179" s="185" t="s">
        <v>199</v>
      </c>
      <c r="AU1179" s="185" t="s">
        <v>140</v>
      </c>
      <c r="AV1179" s="10" t="s">
        <v>140</v>
      </c>
      <c r="AW1179" s="10" t="s">
        <v>37</v>
      </c>
      <c r="AX1179" s="10" t="s">
        <v>80</v>
      </c>
      <c r="AY1179" s="185" t="s">
        <v>176</v>
      </c>
    </row>
    <row r="1180" spans="2:51" s="11" customFormat="1" ht="22.5" customHeight="1">
      <c r="B1180" s="186"/>
      <c r="C1180" s="187"/>
      <c r="D1180" s="187"/>
      <c r="E1180" s="188" t="s">
        <v>22</v>
      </c>
      <c r="F1180" s="271" t="s">
        <v>200</v>
      </c>
      <c r="G1180" s="272"/>
      <c r="H1180" s="272"/>
      <c r="I1180" s="272"/>
      <c r="J1180" s="187"/>
      <c r="K1180" s="189">
        <v>826.45</v>
      </c>
      <c r="L1180" s="187"/>
      <c r="M1180" s="187"/>
      <c r="N1180" s="187"/>
      <c r="O1180" s="187"/>
      <c r="P1180" s="187"/>
      <c r="Q1180" s="187"/>
      <c r="R1180" s="190"/>
      <c r="T1180" s="191"/>
      <c r="U1180" s="187"/>
      <c r="V1180" s="187"/>
      <c r="W1180" s="187"/>
      <c r="X1180" s="187"/>
      <c r="Y1180" s="187"/>
      <c r="Z1180" s="187"/>
      <c r="AA1180" s="192"/>
      <c r="AT1180" s="193" t="s">
        <v>199</v>
      </c>
      <c r="AU1180" s="193" t="s">
        <v>140</v>
      </c>
      <c r="AV1180" s="11" t="s">
        <v>181</v>
      </c>
      <c r="AW1180" s="11" t="s">
        <v>37</v>
      </c>
      <c r="AX1180" s="11" t="s">
        <v>88</v>
      </c>
      <c r="AY1180" s="193" t="s">
        <v>176</v>
      </c>
    </row>
    <row r="1181" spans="2:65" s="1" customFormat="1" ht="44.25" customHeight="1">
      <c r="B1181" s="38"/>
      <c r="C1181" s="202" t="s">
        <v>1689</v>
      </c>
      <c r="D1181" s="202" t="s">
        <v>352</v>
      </c>
      <c r="E1181" s="203" t="s">
        <v>1690</v>
      </c>
      <c r="F1181" s="307" t="s">
        <v>1691</v>
      </c>
      <c r="G1181" s="307"/>
      <c r="H1181" s="307"/>
      <c r="I1181" s="307"/>
      <c r="J1181" s="204" t="s">
        <v>269</v>
      </c>
      <c r="K1181" s="205">
        <v>867.773</v>
      </c>
      <c r="L1181" s="308">
        <v>0</v>
      </c>
      <c r="M1181" s="309"/>
      <c r="N1181" s="310">
        <f>ROUND(L1181*K1181,2)</f>
        <v>0</v>
      </c>
      <c r="O1181" s="268"/>
      <c r="P1181" s="268"/>
      <c r="Q1181" s="268"/>
      <c r="R1181" s="40"/>
      <c r="T1181" s="175" t="s">
        <v>22</v>
      </c>
      <c r="U1181" s="47" t="s">
        <v>45</v>
      </c>
      <c r="V1181" s="39"/>
      <c r="W1181" s="176">
        <f>V1181*K1181</f>
        <v>0</v>
      </c>
      <c r="X1181" s="176">
        <v>0.00012</v>
      </c>
      <c r="Y1181" s="176">
        <f>X1181*K1181</f>
        <v>0.10413276</v>
      </c>
      <c r="Z1181" s="176">
        <v>0</v>
      </c>
      <c r="AA1181" s="177">
        <f>Z1181*K1181</f>
        <v>0</v>
      </c>
      <c r="AR1181" s="21" t="s">
        <v>442</v>
      </c>
      <c r="AT1181" s="21" t="s">
        <v>352</v>
      </c>
      <c r="AU1181" s="21" t="s">
        <v>140</v>
      </c>
      <c r="AY1181" s="21" t="s">
        <v>176</v>
      </c>
      <c r="BE1181" s="113">
        <f>IF(U1181="základní",N1181,0)</f>
        <v>0</v>
      </c>
      <c r="BF1181" s="113">
        <f>IF(U1181="snížená",N1181,0)</f>
        <v>0</v>
      </c>
      <c r="BG1181" s="113">
        <f>IF(U1181="zákl. přenesená",N1181,0)</f>
        <v>0</v>
      </c>
      <c r="BH1181" s="113">
        <f>IF(U1181="sníž. přenesená",N1181,0)</f>
        <v>0</v>
      </c>
      <c r="BI1181" s="113">
        <f>IF(U1181="nulová",N1181,0)</f>
        <v>0</v>
      </c>
      <c r="BJ1181" s="21" t="s">
        <v>88</v>
      </c>
      <c r="BK1181" s="113">
        <f>ROUND(L1181*K1181,2)</f>
        <v>0</v>
      </c>
      <c r="BL1181" s="21" t="s">
        <v>318</v>
      </c>
      <c r="BM1181" s="21" t="s">
        <v>1692</v>
      </c>
    </row>
    <row r="1182" spans="2:65" s="1" customFormat="1" ht="22.5" customHeight="1">
      <c r="B1182" s="38"/>
      <c r="C1182" s="171" t="s">
        <v>1693</v>
      </c>
      <c r="D1182" s="171" t="s">
        <v>177</v>
      </c>
      <c r="E1182" s="172" t="s">
        <v>1694</v>
      </c>
      <c r="F1182" s="265" t="s">
        <v>1695</v>
      </c>
      <c r="G1182" s="265"/>
      <c r="H1182" s="265"/>
      <c r="I1182" s="265"/>
      <c r="J1182" s="173" t="s">
        <v>269</v>
      </c>
      <c r="K1182" s="174">
        <v>788.182</v>
      </c>
      <c r="L1182" s="266">
        <v>0</v>
      </c>
      <c r="M1182" s="267"/>
      <c r="N1182" s="268">
        <f>ROUND(L1182*K1182,2)</f>
        <v>0</v>
      </c>
      <c r="O1182" s="268"/>
      <c r="P1182" s="268"/>
      <c r="Q1182" s="268"/>
      <c r="R1182" s="40"/>
      <c r="T1182" s="175" t="s">
        <v>22</v>
      </c>
      <c r="U1182" s="47" t="s">
        <v>45</v>
      </c>
      <c r="V1182" s="39"/>
      <c r="W1182" s="176">
        <f>V1182*K1182</f>
        <v>0</v>
      </c>
      <c r="X1182" s="176">
        <v>0</v>
      </c>
      <c r="Y1182" s="176">
        <f>X1182*K1182</f>
        <v>0</v>
      </c>
      <c r="Z1182" s="176">
        <v>0.00013</v>
      </c>
      <c r="AA1182" s="177">
        <f>Z1182*K1182</f>
        <v>0.10246366</v>
      </c>
      <c r="AR1182" s="21" t="s">
        <v>318</v>
      </c>
      <c r="AT1182" s="21" t="s">
        <v>177</v>
      </c>
      <c r="AU1182" s="21" t="s">
        <v>140</v>
      </c>
      <c r="AY1182" s="21" t="s">
        <v>176</v>
      </c>
      <c r="BE1182" s="113">
        <f>IF(U1182="základní",N1182,0)</f>
        <v>0</v>
      </c>
      <c r="BF1182" s="113">
        <f>IF(U1182="snížená",N1182,0)</f>
        <v>0</v>
      </c>
      <c r="BG1182" s="113">
        <f>IF(U1182="zákl. přenesená",N1182,0)</f>
        <v>0</v>
      </c>
      <c r="BH1182" s="113">
        <f>IF(U1182="sníž. přenesená",N1182,0)</f>
        <v>0</v>
      </c>
      <c r="BI1182" s="113">
        <f>IF(U1182="nulová",N1182,0)</f>
        <v>0</v>
      </c>
      <c r="BJ1182" s="21" t="s">
        <v>88</v>
      </c>
      <c r="BK1182" s="113">
        <f>ROUND(L1182*K1182,2)</f>
        <v>0</v>
      </c>
      <c r="BL1182" s="21" t="s">
        <v>318</v>
      </c>
      <c r="BM1182" s="21" t="s">
        <v>1696</v>
      </c>
    </row>
    <row r="1183" spans="2:65" s="1" customFormat="1" ht="31.5" customHeight="1">
      <c r="B1183" s="38"/>
      <c r="C1183" s="171" t="s">
        <v>1697</v>
      </c>
      <c r="D1183" s="171" t="s">
        <v>177</v>
      </c>
      <c r="E1183" s="172" t="s">
        <v>1698</v>
      </c>
      <c r="F1183" s="265" t="s">
        <v>1699</v>
      </c>
      <c r="G1183" s="265"/>
      <c r="H1183" s="265"/>
      <c r="I1183" s="265"/>
      <c r="J1183" s="173" t="s">
        <v>1230</v>
      </c>
      <c r="K1183" s="214">
        <v>0</v>
      </c>
      <c r="L1183" s="266">
        <v>0</v>
      </c>
      <c r="M1183" s="267"/>
      <c r="N1183" s="268">
        <f>ROUND(L1183*K1183,2)</f>
        <v>0</v>
      </c>
      <c r="O1183" s="268"/>
      <c r="P1183" s="268"/>
      <c r="Q1183" s="268"/>
      <c r="R1183" s="40"/>
      <c r="T1183" s="175" t="s">
        <v>22</v>
      </c>
      <c r="U1183" s="47" t="s">
        <v>45</v>
      </c>
      <c r="V1183" s="39"/>
      <c r="W1183" s="176">
        <f>V1183*K1183</f>
        <v>0</v>
      </c>
      <c r="X1183" s="176">
        <v>0</v>
      </c>
      <c r="Y1183" s="176">
        <f>X1183*K1183</f>
        <v>0</v>
      </c>
      <c r="Z1183" s="176">
        <v>0</v>
      </c>
      <c r="AA1183" s="177">
        <f>Z1183*K1183</f>
        <v>0</v>
      </c>
      <c r="AR1183" s="21" t="s">
        <v>318</v>
      </c>
      <c r="AT1183" s="21" t="s">
        <v>177</v>
      </c>
      <c r="AU1183" s="21" t="s">
        <v>140</v>
      </c>
      <c r="AY1183" s="21" t="s">
        <v>176</v>
      </c>
      <c r="BE1183" s="113">
        <f>IF(U1183="základní",N1183,0)</f>
        <v>0</v>
      </c>
      <c r="BF1183" s="113">
        <f>IF(U1183="snížená",N1183,0)</f>
        <v>0</v>
      </c>
      <c r="BG1183" s="113">
        <f>IF(U1183="zákl. přenesená",N1183,0)</f>
        <v>0</v>
      </c>
      <c r="BH1183" s="113">
        <f>IF(U1183="sníž. přenesená",N1183,0)</f>
        <v>0</v>
      </c>
      <c r="BI1183" s="113">
        <f>IF(U1183="nulová",N1183,0)</f>
        <v>0</v>
      </c>
      <c r="BJ1183" s="21" t="s">
        <v>88</v>
      </c>
      <c r="BK1183" s="113">
        <f>ROUND(L1183*K1183,2)</f>
        <v>0</v>
      </c>
      <c r="BL1183" s="21" t="s">
        <v>318</v>
      </c>
      <c r="BM1183" s="21" t="s">
        <v>1700</v>
      </c>
    </row>
    <row r="1184" spans="2:63" s="9" customFormat="1" ht="29.85" customHeight="1">
      <c r="B1184" s="160"/>
      <c r="C1184" s="161"/>
      <c r="D1184" s="170" t="s">
        <v>256</v>
      </c>
      <c r="E1184" s="170"/>
      <c r="F1184" s="170"/>
      <c r="G1184" s="170"/>
      <c r="H1184" s="170"/>
      <c r="I1184" s="170"/>
      <c r="J1184" s="170"/>
      <c r="K1184" s="170"/>
      <c r="L1184" s="170"/>
      <c r="M1184" s="170"/>
      <c r="N1184" s="277">
        <f>BK1184</f>
        <v>0</v>
      </c>
      <c r="O1184" s="278"/>
      <c r="P1184" s="278"/>
      <c r="Q1184" s="278"/>
      <c r="R1184" s="163"/>
      <c r="T1184" s="164"/>
      <c r="U1184" s="161"/>
      <c r="V1184" s="161"/>
      <c r="W1184" s="165">
        <f>SUM(W1185:W1300)</f>
        <v>0</v>
      </c>
      <c r="X1184" s="161"/>
      <c r="Y1184" s="165">
        <f>SUM(Y1185:Y1300)</f>
        <v>0.012150000000000001</v>
      </c>
      <c r="Z1184" s="161"/>
      <c r="AA1184" s="166">
        <f>SUM(AA1185:AA1300)</f>
        <v>4.17965765</v>
      </c>
      <c r="AR1184" s="167" t="s">
        <v>140</v>
      </c>
      <c r="AT1184" s="168" t="s">
        <v>79</v>
      </c>
      <c r="AU1184" s="168" t="s">
        <v>88</v>
      </c>
      <c r="AY1184" s="167" t="s">
        <v>176</v>
      </c>
      <c r="BK1184" s="169">
        <f>SUM(BK1185:BK1300)</f>
        <v>0</v>
      </c>
    </row>
    <row r="1185" spans="2:65" s="1" customFormat="1" ht="22.5" customHeight="1">
      <c r="B1185" s="38"/>
      <c r="C1185" s="171" t="s">
        <v>1701</v>
      </c>
      <c r="D1185" s="171" t="s">
        <v>177</v>
      </c>
      <c r="E1185" s="172" t="s">
        <v>1702</v>
      </c>
      <c r="F1185" s="265" t="s">
        <v>1703</v>
      </c>
      <c r="G1185" s="265"/>
      <c r="H1185" s="265"/>
      <c r="I1185" s="265"/>
      <c r="J1185" s="173" t="s">
        <v>1704</v>
      </c>
      <c r="K1185" s="174">
        <v>67.16</v>
      </c>
      <c r="L1185" s="266">
        <v>0</v>
      </c>
      <c r="M1185" s="267"/>
      <c r="N1185" s="268">
        <f>ROUND(L1185*K1185,2)</f>
        <v>0</v>
      </c>
      <c r="O1185" s="268"/>
      <c r="P1185" s="268"/>
      <c r="Q1185" s="268"/>
      <c r="R1185" s="40"/>
      <c r="T1185" s="175" t="s">
        <v>22</v>
      </c>
      <c r="U1185" s="47" t="s">
        <v>45</v>
      </c>
      <c r="V1185" s="39"/>
      <c r="W1185" s="176">
        <f>V1185*K1185</f>
        <v>0</v>
      </c>
      <c r="X1185" s="176">
        <v>0</v>
      </c>
      <c r="Y1185" s="176">
        <f>X1185*K1185</f>
        <v>0</v>
      </c>
      <c r="Z1185" s="176">
        <v>0</v>
      </c>
      <c r="AA1185" s="177">
        <f>Z1185*K1185</f>
        <v>0</v>
      </c>
      <c r="AR1185" s="21" t="s">
        <v>318</v>
      </c>
      <c r="AT1185" s="21" t="s">
        <v>177</v>
      </c>
      <c r="AU1185" s="21" t="s">
        <v>140</v>
      </c>
      <c r="AY1185" s="21" t="s">
        <v>176</v>
      </c>
      <c r="BE1185" s="113">
        <f>IF(U1185="základní",N1185,0)</f>
        <v>0</v>
      </c>
      <c r="BF1185" s="113">
        <f>IF(U1185="snížená",N1185,0)</f>
        <v>0</v>
      </c>
      <c r="BG1185" s="113">
        <f>IF(U1185="zákl. přenesená",N1185,0)</f>
        <v>0</v>
      </c>
      <c r="BH1185" s="113">
        <f>IF(U1185="sníž. přenesená",N1185,0)</f>
        <v>0</v>
      </c>
      <c r="BI1185" s="113">
        <f>IF(U1185="nulová",N1185,0)</f>
        <v>0</v>
      </c>
      <c r="BJ1185" s="21" t="s">
        <v>88</v>
      </c>
      <c r="BK1185" s="113">
        <f>ROUND(L1185*K1185,2)</f>
        <v>0</v>
      </c>
      <c r="BL1185" s="21" t="s">
        <v>318</v>
      </c>
      <c r="BM1185" s="21" t="s">
        <v>1705</v>
      </c>
    </row>
    <row r="1186" spans="2:51" s="10" customFormat="1" ht="22.5" customHeight="1">
      <c r="B1186" s="178"/>
      <c r="C1186" s="179"/>
      <c r="D1186" s="179"/>
      <c r="E1186" s="180" t="s">
        <v>22</v>
      </c>
      <c r="F1186" s="269" t="s">
        <v>1706</v>
      </c>
      <c r="G1186" s="270"/>
      <c r="H1186" s="270"/>
      <c r="I1186" s="270"/>
      <c r="J1186" s="179"/>
      <c r="K1186" s="181">
        <v>26.95</v>
      </c>
      <c r="L1186" s="179"/>
      <c r="M1186" s="179"/>
      <c r="N1186" s="179"/>
      <c r="O1186" s="179"/>
      <c r="P1186" s="179"/>
      <c r="Q1186" s="179"/>
      <c r="R1186" s="182"/>
      <c r="T1186" s="183"/>
      <c r="U1186" s="179"/>
      <c r="V1186" s="179"/>
      <c r="W1186" s="179"/>
      <c r="X1186" s="179"/>
      <c r="Y1186" s="179"/>
      <c r="Z1186" s="179"/>
      <c r="AA1186" s="184"/>
      <c r="AT1186" s="185" t="s">
        <v>199</v>
      </c>
      <c r="AU1186" s="185" t="s">
        <v>140</v>
      </c>
      <c r="AV1186" s="10" t="s">
        <v>140</v>
      </c>
      <c r="AW1186" s="10" t="s">
        <v>37</v>
      </c>
      <c r="AX1186" s="10" t="s">
        <v>80</v>
      </c>
      <c r="AY1186" s="185" t="s">
        <v>176</v>
      </c>
    </row>
    <row r="1187" spans="2:51" s="10" customFormat="1" ht="22.5" customHeight="1">
      <c r="B1187" s="178"/>
      <c r="C1187" s="179"/>
      <c r="D1187" s="179"/>
      <c r="E1187" s="180" t="s">
        <v>22</v>
      </c>
      <c r="F1187" s="303" t="s">
        <v>1707</v>
      </c>
      <c r="G1187" s="304"/>
      <c r="H1187" s="304"/>
      <c r="I1187" s="304"/>
      <c r="J1187" s="179"/>
      <c r="K1187" s="181">
        <v>6.94</v>
      </c>
      <c r="L1187" s="179"/>
      <c r="M1187" s="179"/>
      <c r="N1187" s="179"/>
      <c r="O1187" s="179"/>
      <c r="P1187" s="179"/>
      <c r="Q1187" s="179"/>
      <c r="R1187" s="182"/>
      <c r="T1187" s="183"/>
      <c r="U1187" s="179"/>
      <c r="V1187" s="179"/>
      <c r="W1187" s="179"/>
      <c r="X1187" s="179"/>
      <c r="Y1187" s="179"/>
      <c r="Z1187" s="179"/>
      <c r="AA1187" s="184"/>
      <c r="AT1187" s="185" t="s">
        <v>199</v>
      </c>
      <c r="AU1187" s="185" t="s">
        <v>140</v>
      </c>
      <c r="AV1187" s="10" t="s">
        <v>140</v>
      </c>
      <c r="AW1187" s="10" t="s">
        <v>37</v>
      </c>
      <c r="AX1187" s="10" t="s">
        <v>80</v>
      </c>
      <c r="AY1187" s="185" t="s">
        <v>176</v>
      </c>
    </row>
    <row r="1188" spans="2:51" s="10" customFormat="1" ht="31.5" customHeight="1">
      <c r="B1188" s="178"/>
      <c r="C1188" s="179"/>
      <c r="D1188" s="179"/>
      <c r="E1188" s="180" t="s">
        <v>22</v>
      </c>
      <c r="F1188" s="303" t="s">
        <v>1708</v>
      </c>
      <c r="G1188" s="304"/>
      <c r="H1188" s="304"/>
      <c r="I1188" s="304"/>
      <c r="J1188" s="179"/>
      <c r="K1188" s="181">
        <v>21.72</v>
      </c>
      <c r="L1188" s="179"/>
      <c r="M1188" s="179"/>
      <c r="N1188" s="179"/>
      <c r="O1188" s="179"/>
      <c r="P1188" s="179"/>
      <c r="Q1188" s="179"/>
      <c r="R1188" s="182"/>
      <c r="T1188" s="183"/>
      <c r="U1188" s="179"/>
      <c r="V1188" s="179"/>
      <c r="W1188" s="179"/>
      <c r="X1188" s="179"/>
      <c r="Y1188" s="179"/>
      <c r="Z1188" s="179"/>
      <c r="AA1188" s="184"/>
      <c r="AT1188" s="185" t="s">
        <v>199</v>
      </c>
      <c r="AU1188" s="185" t="s">
        <v>140</v>
      </c>
      <c r="AV1188" s="10" t="s">
        <v>140</v>
      </c>
      <c r="AW1188" s="10" t="s">
        <v>37</v>
      </c>
      <c r="AX1188" s="10" t="s">
        <v>80</v>
      </c>
      <c r="AY1188" s="185" t="s">
        <v>176</v>
      </c>
    </row>
    <row r="1189" spans="2:51" s="10" customFormat="1" ht="22.5" customHeight="1">
      <c r="B1189" s="178"/>
      <c r="C1189" s="179"/>
      <c r="D1189" s="179"/>
      <c r="E1189" s="180" t="s">
        <v>22</v>
      </c>
      <c r="F1189" s="303" t="s">
        <v>1709</v>
      </c>
      <c r="G1189" s="304"/>
      <c r="H1189" s="304"/>
      <c r="I1189" s="304"/>
      <c r="J1189" s="179"/>
      <c r="K1189" s="181">
        <v>11.55</v>
      </c>
      <c r="L1189" s="179"/>
      <c r="M1189" s="179"/>
      <c r="N1189" s="179"/>
      <c r="O1189" s="179"/>
      <c r="P1189" s="179"/>
      <c r="Q1189" s="179"/>
      <c r="R1189" s="182"/>
      <c r="T1189" s="183"/>
      <c r="U1189" s="179"/>
      <c r="V1189" s="179"/>
      <c r="W1189" s="179"/>
      <c r="X1189" s="179"/>
      <c r="Y1189" s="179"/>
      <c r="Z1189" s="179"/>
      <c r="AA1189" s="184"/>
      <c r="AT1189" s="185" t="s">
        <v>199</v>
      </c>
      <c r="AU1189" s="185" t="s">
        <v>140</v>
      </c>
      <c r="AV1189" s="10" t="s">
        <v>140</v>
      </c>
      <c r="AW1189" s="10" t="s">
        <v>37</v>
      </c>
      <c r="AX1189" s="10" t="s">
        <v>80</v>
      </c>
      <c r="AY1189" s="185" t="s">
        <v>176</v>
      </c>
    </row>
    <row r="1190" spans="2:51" s="11" customFormat="1" ht="22.5" customHeight="1">
      <c r="B1190" s="186"/>
      <c r="C1190" s="187"/>
      <c r="D1190" s="187"/>
      <c r="E1190" s="188" t="s">
        <v>22</v>
      </c>
      <c r="F1190" s="271" t="s">
        <v>200</v>
      </c>
      <c r="G1190" s="272"/>
      <c r="H1190" s="272"/>
      <c r="I1190" s="272"/>
      <c r="J1190" s="187"/>
      <c r="K1190" s="189">
        <v>67.16</v>
      </c>
      <c r="L1190" s="187"/>
      <c r="M1190" s="187"/>
      <c r="N1190" s="187"/>
      <c r="O1190" s="187"/>
      <c r="P1190" s="187"/>
      <c r="Q1190" s="187"/>
      <c r="R1190" s="190"/>
      <c r="T1190" s="191"/>
      <c r="U1190" s="187"/>
      <c r="V1190" s="187"/>
      <c r="W1190" s="187"/>
      <c r="X1190" s="187"/>
      <c r="Y1190" s="187"/>
      <c r="Z1190" s="187"/>
      <c r="AA1190" s="192"/>
      <c r="AT1190" s="193" t="s">
        <v>199</v>
      </c>
      <c r="AU1190" s="193" t="s">
        <v>140</v>
      </c>
      <c r="AV1190" s="11" t="s">
        <v>181</v>
      </c>
      <c r="AW1190" s="11" t="s">
        <v>37</v>
      </c>
      <c r="AX1190" s="11" t="s">
        <v>88</v>
      </c>
      <c r="AY1190" s="193" t="s">
        <v>176</v>
      </c>
    </row>
    <row r="1191" spans="2:65" s="1" customFormat="1" ht="44.25" customHeight="1">
      <c r="B1191" s="38"/>
      <c r="C1191" s="171" t="s">
        <v>1710</v>
      </c>
      <c r="D1191" s="171" t="s">
        <v>177</v>
      </c>
      <c r="E1191" s="172" t="s">
        <v>1711</v>
      </c>
      <c r="F1191" s="265" t="s">
        <v>1712</v>
      </c>
      <c r="G1191" s="265"/>
      <c r="H1191" s="265"/>
      <c r="I1191" s="265"/>
      <c r="J1191" s="173" t="s">
        <v>461</v>
      </c>
      <c r="K1191" s="174">
        <v>3</v>
      </c>
      <c r="L1191" s="266">
        <v>0</v>
      </c>
      <c r="M1191" s="267"/>
      <c r="N1191" s="268">
        <f aca="true" t="shared" si="75" ref="N1191:N1196">ROUND(L1191*K1191,2)</f>
        <v>0</v>
      </c>
      <c r="O1191" s="268"/>
      <c r="P1191" s="268"/>
      <c r="Q1191" s="268"/>
      <c r="R1191" s="40"/>
      <c r="T1191" s="175" t="s">
        <v>22</v>
      </c>
      <c r="U1191" s="47" t="s">
        <v>45</v>
      </c>
      <c r="V1191" s="39"/>
      <c r="W1191" s="176">
        <f aca="true" t="shared" si="76" ref="W1191:W1196">V1191*K1191</f>
        <v>0</v>
      </c>
      <c r="X1191" s="176">
        <v>0</v>
      </c>
      <c r="Y1191" s="176">
        <f aca="true" t="shared" si="77" ref="Y1191:Y1196">X1191*K1191</f>
        <v>0</v>
      </c>
      <c r="Z1191" s="176">
        <v>0</v>
      </c>
      <c r="AA1191" s="177">
        <f aca="true" t="shared" si="78" ref="AA1191:AA1196">Z1191*K1191</f>
        <v>0</v>
      </c>
      <c r="AR1191" s="21" t="s">
        <v>318</v>
      </c>
      <c r="AT1191" s="21" t="s">
        <v>177</v>
      </c>
      <c r="AU1191" s="21" t="s">
        <v>140</v>
      </c>
      <c r="AY1191" s="21" t="s">
        <v>176</v>
      </c>
      <c r="BE1191" s="113">
        <f aca="true" t="shared" si="79" ref="BE1191:BE1196">IF(U1191="základní",N1191,0)</f>
        <v>0</v>
      </c>
      <c r="BF1191" s="113">
        <f aca="true" t="shared" si="80" ref="BF1191:BF1196">IF(U1191="snížená",N1191,0)</f>
        <v>0</v>
      </c>
      <c r="BG1191" s="113">
        <f aca="true" t="shared" si="81" ref="BG1191:BG1196">IF(U1191="zákl. přenesená",N1191,0)</f>
        <v>0</v>
      </c>
      <c r="BH1191" s="113">
        <f aca="true" t="shared" si="82" ref="BH1191:BH1196">IF(U1191="sníž. přenesená",N1191,0)</f>
        <v>0</v>
      </c>
      <c r="BI1191" s="113">
        <f aca="true" t="shared" si="83" ref="BI1191:BI1196">IF(U1191="nulová",N1191,0)</f>
        <v>0</v>
      </c>
      <c r="BJ1191" s="21" t="s">
        <v>88</v>
      </c>
      <c r="BK1191" s="113">
        <f aca="true" t="shared" si="84" ref="BK1191:BK1196">ROUND(L1191*K1191,2)</f>
        <v>0</v>
      </c>
      <c r="BL1191" s="21" t="s">
        <v>318</v>
      </c>
      <c r="BM1191" s="21" t="s">
        <v>1713</v>
      </c>
    </row>
    <row r="1192" spans="2:65" s="1" customFormat="1" ht="31.5" customHeight="1">
      <c r="B1192" s="38"/>
      <c r="C1192" s="171" t="s">
        <v>1714</v>
      </c>
      <c r="D1192" s="171" t="s">
        <v>177</v>
      </c>
      <c r="E1192" s="172" t="s">
        <v>1715</v>
      </c>
      <c r="F1192" s="265" t="s">
        <v>1716</v>
      </c>
      <c r="G1192" s="265"/>
      <c r="H1192" s="265"/>
      <c r="I1192" s="265"/>
      <c r="J1192" s="173" t="s">
        <v>461</v>
      </c>
      <c r="K1192" s="174">
        <v>1</v>
      </c>
      <c r="L1192" s="266">
        <v>0</v>
      </c>
      <c r="M1192" s="267"/>
      <c r="N1192" s="268">
        <f t="shared" si="75"/>
        <v>0</v>
      </c>
      <c r="O1192" s="268"/>
      <c r="P1192" s="268"/>
      <c r="Q1192" s="268"/>
      <c r="R1192" s="40"/>
      <c r="T1192" s="175" t="s">
        <v>22</v>
      </c>
      <c r="U1192" s="47" t="s">
        <v>45</v>
      </c>
      <c r="V1192" s="39"/>
      <c r="W1192" s="176">
        <f t="shared" si="76"/>
        <v>0</v>
      </c>
      <c r="X1192" s="176">
        <v>0</v>
      </c>
      <c r="Y1192" s="176">
        <f t="shared" si="77"/>
        <v>0</v>
      </c>
      <c r="Z1192" s="176">
        <v>0</v>
      </c>
      <c r="AA1192" s="177">
        <f t="shared" si="78"/>
        <v>0</v>
      </c>
      <c r="AR1192" s="21" t="s">
        <v>318</v>
      </c>
      <c r="AT1192" s="21" t="s">
        <v>177</v>
      </c>
      <c r="AU1192" s="21" t="s">
        <v>140</v>
      </c>
      <c r="AY1192" s="21" t="s">
        <v>176</v>
      </c>
      <c r="BE1192" s="113">
        <f t="shared" si="79"/>
        <v>0</v>
      </c>
      <c r="BF1192" s="113">
        <f t="shared" si="80"/>
        <v>0</v>
      </c>
      <c r="BG1192" s="113">
        <f t="shared" si="81"/>
        <v>0</v>
      </c>
      <c r="BH1192" s="113">
        <f t="shared" si="82"/>
        <v>0</v>
      </c>
      <c r="BI1192" s="113">
        <f t="shared" si="83"/>
        <v>0</v>
      </c>
      <c r="BJ1192" s="21" t="s">
        <v>88</v>
      </c>
      <c r="BK1192" s="113">
        <f t="shared" si="84"/>
        <v>0</v>
      </c>
      <c r="BL1192" s="21" t="s">
        <v>318</v>
      </c>
      <c r="BM1192" s="21" t="s">
        <v>1717</v>
      </c>
    </row>
    <row r="1193" spans="2:65" s="1" customFormat="1" ht="22.5" customHeight="1">
      <c r="B1193" s="38"/>
      <c r="C1193" s="171" t="s">
        <v>1718</v>
      </c>
      <c r="D1193" s="171" t="s">
        <v>177</v>
      </c>
      <c r="E1193" s="172" t="s">
        <v>1719</v>
      </c>
      <c r="F1193" s="265" t="s">
        <v>1720</v>
      </c>
      <c r="G1193" s="265"/>
      <c r="H1193" s="265"/>
      <c r="I1193" s="265"/>
      <c r="J1193" s="173" t="s">
        <v>461</v>
      </c>
      <c r="K1193" s="174">
        <v>2</v>
      </c>
      <c r="L1193" s="266">
        <v>0</v>
      </c>
      <c r="M1193" s="267"/>
      <c r="N1193" s="268">
        <f t="shared" si="75"/>
        <v>0</v>
      </c>
      <c r="O1193" s="268"/>
      <c r="P1193" s="268"/>
      <c r="Q1193" s="268"/>
      <c r="R1193" s="40"/>
      <c r="T1193" s="175" t="s">
        <v>22</v>
      </c>
      <c r="U1193" s="47" t="s">
        <v>45</v>
      </c>
      <c r="V1193" s="39"/>
      <c r="W1193" s="176">
        <f t="shared" si="76"/>
        <v>0</v>
      </c>
      <c r="X1193" s="176">
        <v>0</v>
      </c>
      <c r="Y1193" s="176">
        <f t="shared" si="77"/>
        <v>0</v>
      </c>
      <c r="Z1193" s="176">
        <v>0</v>
      </c>
      <c r="AA1193" s="177">
        <f t="shared" si="78"/>
        <v>0</v>
      </c>
      <c r="AR1193" s="21" t="s">
        <v>318</v>
      </c>
      <c r="AT1193" s="21" t="s">
        <v>177</v>
      </c>
      <c r="AU1193" s="21" t="s">
        <v>140</v>
      </c>
      <c r="AY1193" s="21" t="s">
        <v>176</v>
      </c>
      <c r="BE1193" s="113">
        <f t="shared" si="79"/>
        <v>0</v>
      </c>
      <c r="BF1193" s="113">
        <f t="shared" si="80"/>
        <v>0</v>
      </c>
      <c r="BG1193" s="113">
        <f t="shared" si="81"/>
        <v>0</v>
      </c>
      <c r="BH1193" s="113">
        <f t="shared" si="82"/>
        <v>0</v>
      </c>
      <c r="BI1193" s="113">
        <f t="shared" si="83"/>
        <v>0</v>
      </c>
      <c r="BJ1193" s="21" t="s">
        <v>88</v>
      </c>
      <c r="BK1193" s="113">
        <f t="shared" si="84"/>
        <v>0</v>
      </c>
      <c r="BL1193" s="21" t="s">
        <v>318</v>
      </c>
      <c r="BM1193" s="21" t="s">
        <v>1721</v>
      </c>
    </row>
    <row r="1194" spans="2:65" s="1" customFormat="1" ht="22.5" customHeight="1">
      <c r="B1194" s="38"/>
      <c r="C1194" s="171" t="s">
        <v>1722</v>
      </c>
      <c r="D1194" s="171" t="s">
        <v>177</v>
      </c>
      <c r="E1194" s="172" t="s">
        <v>1723</v>
      </c>
      <c r="F1194" s="265" t="s">
        <v>1724</v>
      </c>
      <c r="G1194" s="265"/>
      <c r="H1194" s="265"/>
      <c r="I1194" s="265"/>
      <c r="J1194" s="173" t="s">
        <v>461</v>
      </c>
      <c r="K1194" s="174">
        <v>3</v>
      </c>
      <c r="L1194" s="266">
        <v>0</v>
      </c>
      <c r="M1194" s="267"/>
      <c r="N1194" s="268">
        <f t="shared" si="75"/>
        <v>0</v>
      </c>
      <c r="O1194" s="268"/>
      <c r="P1194" s="268"/>
      <c r="Q1194" s="268"/>
      <c r="R1194" s="40"/>
      <c r="T1194" s="175" t="s">
        <v>22</v>
      </c>
      <c r="U1194" s="47" t="s">
        <v>45</v>
      </c>
      <c r="V1194" s="39"/>
      <c r="W1194" s="176">
        <f t="shared" si="76"/>
        <v>0</v>
      </c>
      <c r="X1194" s="176">
        <v>0</v>
      </c>
      <c r="Y1194" s="176">
        <f t="shared" si="77"/>
        <v>0</v>
      </c>
      <c r="Z1194" s="176">
        <v>0</v>
      </c>
      <c r="AA1194" s="177">
        <f t="shared" si="78"/>
        <v>0</v>
      </c>
      <c r="AR1194" s="21" t="s">
        <v>318</v>
      </c>
      <c r="AT1194" s="21" t="s">
        <v>177</v>
      </c>
      <c r="AU1194" s="21" t="s">
        <v>140</v>
      </c>
      <c r="AY1194" s="21" t="s">
        <v>176</v>
      </c>
      <c r="BE1194" s="113">
        <f t="shared" si="79"/>
        <v>0</v>
      </c>
      <c r="BF1194" s="113">
        <f t="shared" si="80"/>
        <v>0</v>
      </c>
      <c r="BG1194" s="113">
        <f t="shared" si="81"/>
        <v>0</v>
      </c>
      <c r="BH1194" s="113">
        <f t="shared" si="82"/>
        <v>0</v>
      </c>
      <c r="BI1194" s="113">
        <f t="shared" si="83"/>
        <v>0</v>
      </c>
      <c r="BJ1194" s="21" t="s">
        <v>88</v>
      </c>
      <c r="BK1194" s="113">
        <f t="shared" si="84"/>
        <v>0</v>
      </c>
      <c r="BL1194" s="21" t="s">
        <v>318</v>
      </c>
      <c r="BM1194" s="21" t="s">
        <v>1725</v>
      </c>
    </row>
    <row r="1195" spans="2:65" s="1" customFormat="1" ht="22.5" customHeight="1">
      <c r="B1195" s="38"/>
      <c r="C1195" s="171" t="s">
        <v>1726</v>
      </c>
      <c r="D1195" s="171" t="s">
        <v>177</v>
      </c>
      <c r="E1195" s="172" t="s">
        <v>1727</v>
      </c>
      <c r="F1195" s="265" t="s">
        <v>1728</v>
      </c>
      <c r="G1195" s="265"/>
      <c r="H1195" s="265"/>
      <c r="I1195" s="265"/>
      <c r="J1195" s="173" t="s">
        <v>461</v>
      </c>
      <c r="K1195" s="174">
        <v>1</v>
      </c>
      <c r="L1195" s="266">
        <v>0</v>
      </c>
      <c r="M1195" s="267"/>
      <c r="N1195" s="268">
        <f t="shared" si="75"/>
        <v>0</v>
      </c>
      <c r="O1195" s="268"/>
      <c r="P1195" s="268"/>
      <c r="Q1195" s="268"/>
      <c r="R1195" s="40"/>
      <c r="T1195" s="175" t="s">
        <v>22</v>
      </c>
      <c r="U1195" s="47" t="s">
        <v>45</v>
      </c>
      <c r="V1195" s="39"/>
      <c r="W1195" s="176">
        <f t="shared" si="76"/>
        <v>0</v>
      </c>
      <c r="X1195" s="176">
        <v>0</v>
      </c>
      <c r="Y1195" s="176">
        <f t="shared" si="77"/>
        <v>0</v>
      </c>
      <c r="Z1195" s="176">
        <v>0</v>
      </c>
      <c r="AA1195" s="177">
        <f t="shared" si="78"/>
        <v>0</v>
      </c>
      <c r="AR1195" s="21" t="s">
        <v>318</v>
      </c>
      <c r="AT1195" s="21" t="s">
        <v>177</v>
      </c>
      <c r="AU1195" s="21" t="s">
        <v>140</v>
      </c>
      <c r="AY1195" s="21" t="s">
        <v>176</v>
      </c>
      <c r="BE1195" s="113">
        <f t="shared" si="79"/>
        <v>0</v>
      </c>
      <c r="BF1195" s="113">
        <f t="shared" si="80"/>
        <v>0</v>
      </c>
      <c r="BG1195" s="113">
        <f t="shared" si="81"/>
        <v>0</v>
      </c>
      <c r="BH1195" s="113">
        <f t="shared" si="82"/>
        <v>0</v>
      </c>
      <c r="BI1195" s="113">
        <f t="shared" si="83"/>
        <v>0</v>
      </c>
      <c r="BJ1195" s="21" t="s">
        <v>88</v>
      </c>
      <c r="BK1195" s="113">
        <f t="shared" si="84"/>
        <v>0</v>
      </c>
      <c r="BL1195" s="21" t="s">
        <v>318</v>
      </c>
      <c r="BM1195" s="21" t="s">
        <v>1729</v>
      </c>
    </row>
    <row r="1196" spans="2:65" s="1" customFormat="1" ht="31.5" customHeight="1">
      <c r="B1196" s="38"/>
      <c r="C1196" s="171" t="s">
        <v>1730</v>
      </c>
      <c r="D1196" s="171" t="s">
        <v>177</v>
      </c>
      <c r="E1196" s="172" t="s">
        <v>1731</v>
      </c>
      <c r="F1196" s="265" t="s">
        <v>1732</v>
      </c>
      <c r="G1196" s="265"/>
      <c r="H1196" s="265"/>
      <c r="I1196" s="265"/>
      <c r="J1196" s="173" t="s">
        <v>269</v>
      </c>
      <c r="K1196" s="174">
        <v>68.225</v>
      </c>
      <c r="L1196" s="266">
        <v>0</v>
      </c>
      <c r="M1196" s="267"/>
      <c r="N1196" s="268">
        <f t="shared" si="75"/>
        <v>0</v>
      </c>
      <c r="O1196" s="268"/>
      <c r="P1196" s="268"/>
      <c r="Q1196" s="268"/>
      <c r="R1196" s="40"/>
      <c r="T1196" s="175" t="s">
        <v>22</v>
      </c>
      <c r="U1196" s="47" t="s">
        <v>45</v>
      </c>
      <c r="V1196" s="39"/>
      <c r="W1196" s="176">
        <f t="shared" si="76"/>
        <v>0</v>
      </c>
      <c r="X1196" s="176">
        <v>0</v>
      </c>
      <c r="Y1196" s="176">
        <f t="shared" si="77"/>
        <v>0</v>
      </c>
      <c r="Z1196" s="176">
        <v>0.01695</v>
      </c>
      <c r="AA1196" s="177">
        <f t="shared" si="78"/>
        <v>1.1564137499999998</v>
      </c>
      <c r="AR1196" s="21" t="s">
        <v>318</v>
      </c>
      <c r="AT1196" s="21" t="s">
        <v>177</v>
      </c>
      <c r="AU1196" s="21" t="s">
        <v>140</v>
      </c>
      <c r="AY1196" s="21" t="s">
        <v>176</v>
      </c>
      <c r="BE1196" s="113">
        <f t="shared" si="79"/>
        <v>0</v>
      </c>
      <c r="BF1196" s="113">
        <f t="shared" si="80"/>
        <v>0</v>
      </c>
      <c r="BG1196" s="113">
        <f t="shared" si="81"/>
        <v>0</v>
      </c>
      <c r="BH1196" s="113">
        <f t="shared" si="82"/>
        <v>0</v>
      </c>
      <c r="BI1196" s="113">
        <f t="shared" si="83"/>
        <v>0</v>
      </c>
      <c r="BJ1196" s="21" t="s">
        <v>88</v>
      </c>
      <c r="BK1196" s="113">
        <f t="shared" si="84"/>
        <v>0</v>
      </c>
      <c r="BL1196" s="21" t="s">
        <v>318</v>
      </c>
      <c r="BM1196" s="21" t="s">
        <v>1733</v>
      </c>
    </row>
    <row r="1197" spans="2:51" s="12" customFormat="1" ht="22.5" customHeight="1">
      <c r="B1197" s="194"/>
      <c r="C1197" s="195"/>
      <c r="D1197" s="195"/>
      <c r="E1197" s="196" t="s">
        <v>22</v>
      </c>
      <c r="F1197" s="311" t="s">
        <v>853</v>
      </c>
      <c r="G1197" s="312"/>
      <c r="H1197" s="312"/>
      <c r="I1197" s="312"/>
      <c r="J1197" s="195"/>
      <c r="K1197" s="197" t="s">
        <v>22</v>
      </c>
      <c r="L1197" s="195"/>
      <c r="M1197" s="195"/>
      <c r="N1197" s="195"/>
      <c r="O1197" s="195"/>
      <c r="P1197" s="195"/>
      <c r="Q1197" s="195"/>
      <c r="R1197" s="198"/>
      <c r="T1197" s="199"/>
      <c r="U1197" s="195"/>
      <c r="V1197" s="195"/>
      <c r="W1197" s="195"/>
      <c r="X1197" s="195"/>
      <c r="Y1197" s="195"/>
      <c r="Z1197" s="195"/>
      <c r="AA1197" s="200"/>
      <c r="AT1197" s="201" t="s">
        <v>199</v>
      </c>
      <c r="AU1197" s="201" t="s">
        <v>140</v>
      </c>
      <c r="AV1197" s="12" t="s">
        <v>88</v>
      </c>
      <c r="AW1197" s="12" t="s">
        <v>37</v>
      </c>
      <c r="AX1197" s="12" t="s">
        <v>80</v>
      </c>
      <c r="AY1197" s="201" t="s">
        <v>176</v>
      </c>
    </row>
    <row r="1198" spans="2:51" s="10" customFormat="1" ht="22.5" customHeight="1">
      <c r="B1198" s="178"/>
      <c r="C1198" s="179"/>
      <c r="D1198" s="179"/>
      <c r="E1198" s="180" t="s">
        <v>22</v>
      </c>
      <c r="F1198" s="303" t="s">
        <v>1734</v>
      </c>
      <c r="G1198" s="304"/>
      <c r="H1198" s="304"/>
      <c r="I1198" s="304"/>
      <c r="J1198" s="179"/>
      <c r="K1198" s="181">
        <v>35.605</v>
      </c>
      <c r="L1198" s="179"/>
      <c r="M1198" s="179"/>
      <c r="N1198" s="179"/>
      <c r="O1198" s="179"/>
      <c r="P1198" s="179"/>
      <c r="Q1198" s="179"/>
      <c r="R1198" s="182"/>
      <c r="T1198" s="183"/>
      <c r="U1198" s="179"/>
      <c r="V1198" s="179"/>
      <c r="W1198" s="179"/>
      <c r="X1198" s="179"/>
      <c r="Y1198" s="179"/>
      <c r="Z1198" s="179"/>
      <c r="AA1198" s="184"/>
      <c r="AT1198" s="185" t="s">
        <v>199</v>
      </c>
      <c r="AU1198" s="185" t="s">
        <v>140</v>
      </c>
      <c r="AV1198" s="10" t="s">
        <v>140</v>
      </c>
      <c r="AW1198" s="10" t="s">
        <v>37</v>
      </c>
      <c r="AX1198" s="10" t="s">
        <v>80</v>
      </c>
      <c r="AY1198" s="185" t="s">
        <v>176</v>
      </c>
    </row>
    <row r="1199" spans="2:51" s="12" customFormat="1" ht="22.5" customHeight="1">
      <c r="B1199" s="194"/>
      <c r="C1199" s="195"/>
      <c r="D1199" s="195"/>
      <c r="E1199" s="196" t="s">
        <v>22</v>
      </c>
      <c r="F1199" s="305" t="s">
        <v>853</v>
      </c>
      <c r="G1199" s="306"/>
      <c r="H1199" s="306"/>
      <c r="I1199" s="306"/>
      <c r="J1199" s="195"/>
      <c r="K1199" s="197" t="s">
        <v>22</v>
      </c>
      <c r="L1199" s="195"/>
      <c r="M1199" s="195"/>
      <c r="N1199" s="195"/>
      <c r="O1199" s="195"/>
      <c r="P1199" s="195"/>
      <c r="Q1199" s="195"/>
      <c r="R1199" s="198"/>
      <c r="T1199" s="199"/>
      <c r="U1199" s="195"/>
      <c r="V1199" s="195"/>
      <c r="W1199" s="195"/>
      <c r="X1199" s="195"/>
      <c r="Y1199" s="195"/>
      <c r="Z1199" s="195"/>
      <c r="AA1199" s="200"/>
      <c r="AT1199" s="201" t="s">
        <v>199</v>
      </c>
      <c r="AU1199" s="201" t="s">
        <v>140</v>
      </c>
      <c r="AV1199" s="12" t="s">
        <v>88</v>
      </c>
      <c r="AW1199" s="12" t="s">
        <v>37</v>
      </c>
      <c r="AX1199" s="12" t="s">
        <v>80</v>
      </c>
      <c r="AY1199" s="201" t="s">
        <v>176</v>
      </c>
    </row>
    <row r="1200" spans="2:51" s="10" customFormat="1" ht="22.5" customHeight="1">
      <c r="B1200" s="178"/>
      <c r="C1200" s="179"/>
      <c r="D1200" s="179"/>
      <c r="E1200" s="180" t="s">
        <v>22</v>
      </c>
      <c r="F1200" s="303" t="s">
        <v>1735</v>
      </c>
      <c r="G1200" s="304"/>
      <c r="H1200" s="304"/>
      <c r="I1200" s="304"/>
      <c r="J1200" s="179"/>
      <c r="K1200" s="181">
        <v>32.62</v>
      </c>
      <c r="L1200" s="179"/>
      <c r="M1200" s="179"/>
      <c r="N1200" s="179"/>
      <c r="O1200" s="179"/>
      <c r="P1200" s="179"/>
      <c r="Q1200" s="179"/>
      <c r="R1200" s="182"/>
      <c r="T1200" s="183"/>
      <c r="U1200" s="179"/>
      <c r="V1200" s="179"/>
      <c r="W1200" s="179"/>
      <c r="X1200" s="179"/>
      <c r="Y1200" s="179"/>
      <c r="Z1200" s="179"/>
      <c r="AA1200" s="184"/>
      <c r="AT1200" s="185" t="s">
        <v>199</v>
      </c>
      <c r="AU1200" s="185" t="s">
        <v>140</v>
      </c>
      <c r="AV1200" s="10" t="s">
        <v>140</v>
      </c>
      <c r="AW1200" s="10" t="s">
        <v>37</v>
      </c>
      <c r="AX1200" s="10" t="s">
        <v>80</v>
      </c>
      <c r="AY1200" s="185" t="s">
        <v>176</v>
      </c>
    </row>
    <row r="1201" spans="2:51" s="11" customFormat="1" ht="22.5" customHeight="1">
      <c r="B1201" s="186"/>
      <c r="C1201" s="187"/>
      <c r="D1201" s="187"/>
      <c r="E1201" s="188" t="s">
        <v>22</v>
      </c>
      <c r="F1201" s="271" t="s">
        <v>200</v>
      </c>
      <c r="G1201" s="272"/>
      <c r="H1201" s="272"/>
      <c r="I1201" s="272"/>
      <c r="J1201" s="187"/>
      <c r="K1201" s="189">
        <v>68.225</v>
      </c>
      <c r="L1201" s="187"/>
      <c r="M1201" s="187"/>
      <c r="N1201" s="187"/>
      <c r="O1201" s="187"/>
      <c r="P1201" s="187"/>
      <c r="Q1201" s="187"/>
      <c r="R1201" s="190"/>
      <c r="T1201" s="191"/>
      <c r="U1201" s="187"/>
      <c r="V1201" s="187"/>
      <c r="W1201" s="187"/>
      <c r="X1201" s="187"/>
      <c r="Y1201" s="187"/>
      <c r="Z1201" s="187"/>
      <c r="AA1201" s="192"/>
      <c r="AT1201" s="193" t="s">
        <v>199</v>
      </c>
      <c r="AU1201" s="193" t="s">
        <v>140</v>
      </c>
      <c r="AV1201" s="11" t="s">
        <v>181</v>
      </c>
      <c r="AW1201" s="11" t="s">
        <v>37</v>
      </c>
      <c r="AX1201" s="11" t="s">
        <v>88</v>
      </c>
      <c r="AY1201" s="193" t="s">
        <v>176</v>
      </c>
    </row>
    <row r="1202" spans="2:65" s="1" customFormat="1" ht="22.5" customHeight="1">
      <c r="B1202" s="38"/>
      <c r="C1202" s="171" t="s">
        <v>1736</v>
      </c>
      <c r="D1202" s="171" t="s">
        <v>177</v>
      </c>
      <c r="E1202" s="172" t="s">
        <v>1737</v>
      </c>
      <c r="F1202" s="265" t="s">
        <v>1738</v>
      </c>
      <c r="G1202" s="265"/>
      <c r="H1202" s="265"/>
      <c r="I1202" s="265"/>
      <c r="J1202" s="173" t="s">
        <v>269</v>
      </c>
      <c r="K1202" s="174">
        <v>84.326</v>
      </c>
      <c r="L1202" s="266">
        <v>0</v>
      </c>
      <c r="M1202" s="267"/>
      <c r="N1202" s="268">
        <f>ROUND(L1202*K1202,2)</f>
        <v>0</v>
      </c>
      <c r="O1202" s="268"/>
      <c r="P1202" s="268"/>
      <c r="Q1202" s="268"/>
      <c r="R1202" s="40"/>
      <c r="T1202" s="175" t="s">
        <v>22</v>
      </c>
      <c r="U1202" s="47" t="s">
        <v>45</v>
      </c>
      <c r="V1202" s="39"/>
      <c r="W1202" s="176">
        <f>V1202*K1202</f>
        <v>0</v>
      </c>
      <c r="X1202" s="176">
        <v>0</v>
      </c>
      <c r="Y1202" s="176">
        <f>X1202*K1202</f>
        <v>0</v>
      </c>
      <c r="Z1202" s="176">
        <v>0.02465</v>
      </c>
      <c r="AA1202" s="177">
        <f>Z1202*K1202</f>
        <v>2.0786358999999996</v>
      </c>
      <c r="AR1202" s="21" t="s">
        <v>318</v>
      </c>
      <c r="AT1202" s="21" t="s">
        <v>177</v>
      </c>
      <c r="AU1202" s="21" t="s">
        <v>140</v>
      </c>
      <c r="AY1202" s="21" t="s">
        <v>176</v>
      </c>
      <c r="BE1202" s="113">
        <f>IF(U1202="základní",N1202,0)</f>
        <v>0</v>
      </c>
      <c r="BF1202" s="113">
        <f>IF(U1202="snížená",N1202,0)</f>
        <v>0</v>
      </c>
      <c r="BG1202" s="113">
        <f>IF(U1202="zákl. přenesená",N1202,0)</f>
        <v>0</v>
      </c>
      <c r="BH1202" s="113">
        <f>IF(U1202="sníž. přenesená",N1202,0)</f>
        <v>0</v>
      </c>
      <c r="BI1202" s="113">
        <f>IF(U1202="nulová",N1202,0)</f>
        <v>0</v>
      </c>
      <c r="BJ1202" s="21" t="s">
        <v>88</v>
      </c>
      <c r="BK1202" s="113">
        <f>ROUND(L1202*K1202,2)</f>
        <v>0</v>
      </c>
      <c r="BL1202" s="21" t="s">
        <v>318</v>
      </c>
      <c r="BM1202" s="21" t="s">
        <v>1739</v>
      </c>
    </row>
    <row r="1203" spans="2:51" s="12" customFormat="1" ht="22.5" customHeight="1">
      <c r="B1203" s="194"/>
      <c r="C1203" s="195"/>
      <c r="D1203" s="195"/>
      <c r="E1203" s="196" t="s">
        <v>22</v>
      </c>
      <c r="F1203" s="311" t="s">
        <v>873</v>
      </c>
      <c r="G1203" s="312"/>
      <c r="H1203" s="312"/>
      <c r="I1203" s="312"/>
      <c r="J1203" s="195"/>
      <c r="K1203" s="197" t="s">
        <v>22</v>
      </c>
      <c r="L1203" s="195"/>
      <c r="M1203" s="195"/>
      <c r="N1203" s="195"/>
      <c r="O1203" s="195"/>
      <c r="P1203" s="195"/>
      <c r="Q1203" s="195"/>
      <c r="R1203" s="198"/>
      <c r="T1203" s="199"/>
      <c r="U1203" s="195"/>
      <c r="V1203" s="195"/>
      <c r="W1203" s="195"/>
      <c r="X1203" s="195"/>
      <c r="Y1203" s="195"/>
      <c r="Z1203" s="195"/>
      <c r="AA1203" s="200"/>
      <c r="AT1203" s="201" t="s">
        <v>199</v>
      </c>
      <c r="AU1203" s="201" t="s">
        <v>140</v>
      </c>
      <c r="AV1203" s="12" t="s">
        <v>88</v>
      </c>
      <c r="AW1203" s="12" t="s">
        <v>37</v>
      </c>
      <c r="AX1203" s="12" t="s">
        <v>80</v>
      </c>
      <c r="AY1203" s="201" t="s">
        <v>176</v>
      </c>
    </row>
    <row r="1204" spans="2:51" s="10" customFormat="1" ht="22.5" customHeight="1">
      <c r="B1204" s="178"/>
      <c r="C1204" s="179"/>
      <c r="D1204" s="179"/>
      <c r="E1204" s="180" t="s">
        <v>22</v>
      </c>
      <c r="F1204" s="303" t="s">
        <v>1740</v>
      </c>
      <c r="G1204" s="304"/>
      <c r="H1204" s="304"/>
      <c r="I1204" s="304"/>
      <c r="J1204" s="179"/>
      <c r="K1204" s="181">
        <v>84.326</v>
      </c>
      <c r="L1204" s="179"/>
      <c r="M1204" s="179"/>
      <c r="N1204" s="179"/>
      <c r="O1204" s="179"/>
      <c r="P1204" s="179"/>
      <c r="Q1204" s="179"/>
      <c r="R1204" s="182"/>
      <c r="T1204" s="183"/>
      <c r="U1204" s="179"/>
      <c r="V1204" s="179"/>
      <c r="W1204" s="179"/>
      <c r="X1204" s="179"/>
      <c r="Y1204" s="179"/>
      <c r="Z1204" s="179"/>
      <c r="AA1204" s="184"/>
      <c r="AT1204" s="185" t="s">
        <v>199</v>
      </c>
      <c r="AU1204" s="185" t="s">
        <v>140</v>
      </c>
      <c r="AV1204" s="10" t="s">
        <v>140</v>
      </c>
      <c r="AW1204" s="10" t="s">
        <v>37</v>
      </c>
      <c r="AX1204" s="10" t="s">
        <v>80</v>
      </c>
      <c r="AY1204" s="185" t="s">
        <v>176</v>
      </c>
    </row>
    <row r="1205" spans="2:51" s="11" customFormat="1" ht="22.5" customHeight="1">
      <c r="B1205" s="186"/>
      <c r="C1205" s="187"/>
      <c r="D1205" s="187"/>
      <c r="E1205" s="188" t="s">
        <v>22</v>
      </c>
      <c r="F1205" s="271" t="s">
        <v>200</v>
      </c>
      <c r="G1205" s="272"/>
      <c r="H1205" s="272"/>
      <c r="I1205" s="272"/>
      <c r="J1205" s="187"/>
      <c r="K1205" s="189">
        <v>84.326</v>
      </c>
      <c r="L1205" s="187"/>
      <c r="M1205" s="187"/>
      <c r="N1205" s="187"/>
      <c r="O1205" s="187"/>
      <c r="P1205" s="187"/>
      <c r="Q1205" s="187"/>
      <c r="R1205" s="190"/>
      <c r="T1205" s="191"/>
      <c r="U1205" s="187"/>
      <c r="V1205" s="187"/>
      <c r="W1205" s="187"/>
      <c r="X1205" s="187"/>
      <c r="Y1205" s="187"/>
      <c r="Z1205" s="187"/>
      <c r="AA1205" s="192"/>
      <c r="AT1205" s="193" t="s">
        <v>199</v>
      </c>
      <c r="AU1205" s="193" t="s">
        <v>140</v>
      </c>
      <c r="AV1205" s="11" t="s">
        <v>181</v>
      </c>
      <c r="AW1205" s="11" t="s">
        <v>37</v>
      </c>
      <c r="AX1205" s="11" t="s">
        <v>88</v>
      </c>
      <c r="AY1205" s="193" t="s">
        <v>176</v>
      </c>
    </row>
    <row r="1206" spans="2:65" s="1" customFormat="1" ht="31.5" customHeight="1">
      <c r="B1206" s="38"/>
      <c r="C1206" s="171" t="s">
        <v>1741</v>
      </c>
      <c r="D1206" s="171" t="s">
        <v>177</v>
      </c>
      <c r="E1206" s="172" t="s">
        <v>1742</v>
      </c>
      <c r="F1206" s="265" t="s">
        <v>1743</v>
      </c>
      <c r="G1206" s="265"/>
      <c r="H1206" s="265"/>
      <c r="I1206" s="265"/>
      <c r="J1206" s="173" t="s">
        <v>269</v>
      </c>
      <c r="K1206" s="174">
        <v>84.326</v>
      </c>
      <c r="L1206" s="266">
        <v>0</v>
      </c>
      <c r="M1206" s="267"/>
      <c r="N1206" s="268">
        <f>ROUND(L1206*K1206,2)</f>
        <v>0</v>
      </c>
      <c r="O1206" s="268"/>
      <c r="P1206" s="268"/>
      <c r="Q1206" s="268"/>
      <c r="R1206" s="40"/>
      <c r="T1206" s="175" t="s">
        <v>22</v>
      </c>
      <c r="U1206" s="47" t="s">
        <v>45</v>
      </c>
      <c r="V1206" s="39"/>
      <c r="W1206" s="176">
        <f>V1206*K1206</f>
        <v>0</v>
      </c>
      <c r="X1206" s="176">
        <v>0</v>
      </c>
      <c r="Y1206" s="176">
        <f>X1206*K1206</f>
        <v>0</v>
      </c>
      <c r="Z1206" s="176">
        <v>0.008</v>
      </c>
      <c r="AA1206" s="177">
        <f>Z1206*K1206</f>
        <v>0.674608</v>
      </c>
      <c r="AR1206" s="21" t="s">
        <v>318</v>
      </c>
      <c r="AT1206" s="21" t="s">
        <v>177</v>
      </c>
      <c r="AU1206" s="21" t="s">
        <v>140</v>
      </c>
      <c r="AY1206" s="21" t="s">
        <v>176</v>
      </c>
      <c r="BE1206" s="113">
        <f>IF(U1206="základní",N1206,0)</f>
        <v>0</v>
      </c>
      <c r="BF1206" s="113">
        <f>IF(U1206="snížená",N1206,0)</f>
        <v>0</v>
      </c>
      <c r="BG1206" s="113">
        <f>IF(U1206="zákl. přenesená",N1206,0)</f>
        <v>0</v>
      </c>
      <c r="BH1206" s="113">
        <f>IF(U1206="sníž. přenesená",N1206,0)</f>
        <v>0</v>
      </c>
      <c r="BI1206" s="113">
        <f>IF(U1206="nulová",N1206,0)</f>
        <v>0</v>
      </c>
      <c r="BJ1206" s="21" t="s">
        <v>88</v>
      </c>
      <c r="BK1206" s="113">
        <f>ROUND(L1206*K1206,2)</f>
        <v>0</v>
      </c>
      <c r="BL1206" s="21" t="s">
        <v>318</v>
      </c>
      <c r="BM1206" s="21" t="s">
        <v>1744</v>
      </c>
    </row>
    <row r="1207" spans="2:65" s="1" customFormat="1" ht="31.5" customHeight="1">
      <c r="B1207" s="38"/>
      <c r="C1207" s="171" t="s">
        <v>1745</v>
      </c>
      <c r="D1207" s="171" t="s">
        <v>177</v>
      </c>
      <c r="E1207" s="172" t="s">
        <v>1746</v>
      </c>
      <c r="F1207" s="265" t="s">
        <v>1747</v>
      </c>
      <c r="G1207" s="265"/>
      <c r="H1207" s="265"/>
      <c r="I1207" s="265"/>
      <c r="J1207" s="173" t="s">
        <v>461</v>
      </c>
      <c r="K1207" s="174">
        <v>23</v>
      </c>
      <c r="L1207" s="266">
        <v>0</v>
      </c>
      <c r="M1207" s="267"/>
      <c r="N1207" s="268">
        <f>ROUND(L1207*K1207,2)</f>
        <v>0</v>
      </c>
      <c r="O1207" s="268"/>
      <c r="P1207" s="268"/>
      <c r="Q1207" s="268"/>
      <c r="R1207" s="40"/>
      <c r="T1207" s="175" t="s">
        <v>22</v>
      </c>
      <c r="U1207" s="47" t="s">
        <v>45</v>
      </c>
      <c r="V1207" s="39"/>
      <c r="W1207" s="176">
        <f>V1207*K1207</f>
        <v>0</v>
      </c>
      <c r="X1207" s="176">
        <v>0</v>
      </c>
      <c r="Y1207" s="176">
        <f>X1207*K1207</f>
        <v>0</v>
      </c>
      <c r="Z1207" s="176">
        <v>0.003</v>
      </c>
      <c r="AA1207" s="177">
        <f>Z1207*K1207</f>
        <v>0.069</v>
      </c>
      <c r="AR1207" s="21" t="s">
        <v>318</v>
      </c>
      <c r="AT1207" s="21" t="s">
        <v>177</v>
      </c>
      <c r="AU1207" s="21" t="s">
        <v>140</v>
      </c>
      <c r="AY1207" s="21" t="s">
        <v>176</v>
      </c>
      <c r="BE1207" s="113">
        <f>IF(U1207="základní",N1207,0)</f>
        <v>0</v>
      </c>
      <c r="BF1207" s="113">
        <f>IF(U1207="snížená",N1207,0)</f>
        <v>0</v>
      </c>
      <c r="BG1207" s="113">
        <f>IF(U1207="zákl. přenesená",N1207,0)</f>
        <v>0</v>
      </c>
      <c r="BH1207" s="113">
        <f>IF(U1207="sníž. přenesená",N1207,0)</f>
        <v>0</v>
      </c>
      <c r="BI1207" s="113">
        <f>IF(U1207="nulová",N1207,0)</f>
        <v>0</v>
      </c>
      <c r="BJ1207" s="21" t="s">
        <v>88</v>
      </c>
      <c r="BK1207" s="113">
        <f>ROUND(L1207*K1207,2)</f>
        <v>0</v>
      </c>
      <c r="BL1207" s="21" t="s">
        <v>318</v>
      </c>
      <c r="BM1207" s="21" t="s">
        <v>1748</v>
      </c>
    </row>
    <row r="1208" spans="2:51" s="12" customFormat="1" ht="22.5" customHeight="1">
      <c r="B1208" s="194"/>
      <c r="C1208" s="195"/>
      <c r="D1208" s="195"/>
      <c r="E1208" s="196" t="s">
        <v>22</v>
      </c>
      <c r="F1208" s="311" t="s">
        <v>407</v>
      </c>
      <c r="G1208" s="312"/>
      <c r="H1208" s="312"/>
      <c r="I1208" s="312"/>
      <c r="J1208" s="195"/>
      <c r="K1208" s="197" t="s">
        <v>22</v>
      </c>
      <c r="L1208" s="195"/>
      <c r="M1208" s="195"/>
      <c r="N1208" s="195"/>
      <c r="O1208" s="195"/>
      <c r="P1208" s="195"/>
      <c r="Q1208" s="195"/>
      <c r="R1208" s="198"/>
      <c r="T1208" s="199"/>
      <c r="U1208" s="195"/>
      <c r="V1208" s="195"/>
      <c r="W1208" s="195"/>
      <c r="X1208" s="195"/>
      <c r="Y1208" s="195"/>
      <c r="Z1208" s="195"/>
      <c r="AA1208" s="200"/>
      <c r="AT1208" s="201" t="s">
        <v>199</v>
      </c>
      <c r="AU1208" s="201" t="s">
        <v>140</v>
      </c>
      <c r="AV1208" s="12" t="s">
        <v>88</v>
      </c>
      <c r="AW1208" s="12" t="s">
        <v>37</v>
      </c>
      <c r="AX1208" s="12" t="s">
        <v>80</v>
      </c>
      <c r="AY1208" s="201" t="s">
        <v>176</v>
      </c>
    </row>
    <row r="1209" spans="2:51" s="10" customFormat="1" ht="22.5" customHeight="1">
      <c r="B1209" s="178"/>
      <c r="C1209" s="179"/>
      <c r="D1209" s="179"/>
      <c r="E1209" s="180" t="s">
        <v>22</v>
      </c>
      <c r="F1209" s="303" t="s">
        <v>88</v>
      </c>
      <c r="G1209" s="304"/>
      <c r="H1209" s="304"/>
      <c r="I1209" s="304"/>
      <c r="J1209" s="179"/>
      <c r="K1209" s="181">
        <v>1</v>
      </c>
      <c r="L1209" s="179"/>
      <c r="M1209" s="179"/>
      <c r="N1209" s="179"/>
      <c r="O1209" s="179"/>
      <c r="P1209" s="179"/>
      <c r="Q1209" s="179"/>
      <c r="R1209" s="182"/>
      <c r="T1209" s="183"/>
      <c r="U1209" s="179"/>
      <c r="V1209" s="179"/>
      <c r="W1209" s="179"/>
      <c r="X1209" s="179"/>
      <c r="Y1209" s="179"/>
      <c r="Z1209" s="179"/>
      <c r="AA1209" s="184"/>
      <c r="AT1209" s="185" t="s">
        <v>199</v>
      </c>
      <c r="AU1209" s="185" t="s">
        <v>140</v>
      </c>
      <c r="AV1209" s="10" t="s">
        <v>140</v>
      </c>
      <c r="AW1209" s="10" t="s">
        <v>37</v>
      </c>
      <c r="AX1209" s="10" t="s">
        <v>80</v>
      </c>
      <c r="AY1209" s="185" t="s">
        <v>176</v>
      </c>
    </row>
    <row r="1210" spans="2:51" s="12" customFormat="1" ht="22.5" customHeight="1">
      <c r="B1210" s="194"/>
      <c r="C1210" s="195"/>
      <c r="D1210" s="195"/>
      <c r="E1210" s="196" t="s">
        <v>22</v>
      </c>
      <c r="F1210" s="305" t="s">
        <v>410</v>
      </c>
      <c r="G1210" s="306"/>
      <c r="H1210" s="306"/>
      <c r="I1210" s="306"/>
      <c r="J1210" s="195"/>
      <c r="K1210" s="197" t="s">
        <v>22</v>
      </c>
      <c r="L1210" s="195"/>
      <c r="M1210" s="195"/>
      <c r="N1210" s="195"/>
      <c r="O1210" s="195"/>
      <c r="P1210" s="195"/>
      <c r="Q1210" s="195"/>
      <c r="R1210" s="198"/>
      <c r="T1210" s="199"/>
      <c r="U1210" s="195"/>
      <c r="V1210" s="195"/>
      <c r="W1210" s="195"/>
      <c r="X1210" s="195"/>
      <c r="Y1210" s="195"/>
      <c r="Z1210" s="195"/>
      <c r="AA1210" s="200"/>
      <c r="AT1210" s="201" t="s">
        <v>199</v>
      </c>
      <c r="AU1210" s="201" t="s">
        <v>140</v>
      </c>
      <c r="AV1210" s="12" t="s">
        <v>88</v>
      </c>
      <c r="AW1210" s="12" t="s">
        <v>37</v>
      </c>
      <c r="AX1210" s="12" t="s">
        <v>80</v>
      </c>
      <c r="AY1210" s="201" t="s">
        <v>176</v>
      </c>
    </row>
    <row r="1211" spans="2:51" s="10" customFormat="1" ht="22.5" customHeight="1">
      <c r="B1211" s="178"/>
      <c r="C1211" s="179"/>
      <c r="D1211" s="179"/>
      <c r="E1211" s="180" t="s">
        <v>22</v>
      </c>
      <c r="F1211" s="303" t="s">
        <v>186</v>
      </c>
      <c r="G1211" s="304"/>
      <c r="H1211" s="304"/>
      <c r="I1211" s="304"/>
      <c r="J1211" s="179"/>
      <c r="K1211" s="181">
        <v>3</v>
      </c>
      <c r="L1211" s="179"/>
      <c r="M1211" s="179"/>
      <c r="N1211" s="179"/>
      <c r="O1211" s="179"/>
      <c r="P1211" s="179"/>
      <c r="Q1211" s="179"/>
      <c r="R1211" s="182"/>
      <c r="T1211" s="183"/>
      <c r="U1211" s="179"/>
      <c r="V1211" s="179"/>
      <c r="W1211" s="179"/>
      <c r="X1211" s="179"/>
      <c r="Y1211" s="179"/>
      <c r="Z1211" s="179"/>
      <c r="AA1211" s="184"/>
      <c r="AT1211" s="185" t="s">
        <v>199</v>
      </c>
      <c r="AU1211" s="185" t="s">
        <v>140</v>
      </c>
      <c r="AV1211" s="10" t="s">
        <v>140</v>
      </c>
      <c r="AW1211" s="10" t="s">
        <v>37</v>
      </c>
      <c r="AX1211" s="10" t="s">
        <v>80</v>
      </c>
      <c r="AY1211" s="185" t="s">
        <v>176</v>
      </c>
    </row>
    <row r="1212" spans="2:51" s="12" customFormat="1" ht="22.5" customHeight="1">
      <c r="B1212" s="194"/>
      <c r="C1212" s="195"/>
      <c r="D1212" s="195"/>
      <c r="E1212" s="196" t="s">
        <v>22</v>
      </c>
      <c r="F1212" s="305" t="s">
        <v>417</v>
      </c>
      <c r="G1212" s="306"/>
      <c r="H1212" s="306"/>
      <c r="I1212" s="306"/>
      <c r="J1212" s="195"/>
      <c r="K1212" s="197" t="s">
        <v>22</v>
      </c>
      <c r="L1212" s="195"/>
      <c r="M1212" s="195"/>
      <c r="N1212" s="195"/>
      <c r="O1212" s="195"/>
      <c r="P1212" s="195"/>
      <c r="Q1212" s="195"/>
      <c r="R1212" s="198"/>
      <c r="T1212" s="199"/>
      <c r="U1212" s="195"/>
      <c r="V1212" s="195"/>
      <c r="W1212" s="195"/>
      <c r="X1212" s="195"/>
      <c r="Y1212" s="195"/>
      <c r="Z1212" s="195"/>
      <c r="AA1212" s="200"/>
      <c r="AT1212" s="201" t="s">
        <v>199</v>
      </c>
      <c r="AU1212" s="201" t="s">
        <v>140</v>
      </c>
      <c r="AV1212" s="12" t="s">
        <v>88</v>
      </c>
      <c r="AW1212" s="12" t="s">
        <v>37</v>
      </c>
      <c r="AX1212" s="12" t="s">
        <v>80</v>
      </c>
      <c r="AY1212" s="201" t="s">
        <v>176</v>
      </c>
    </row>
    <row r="1213" spans="2:51" s="10" customFormat="1" ht="22.5" customHeight="1">
      <c r="B1213" s="178"/>
      <c r="C1213" s="179"/>
      <c r="D1213" s="179"/>
      <c r="E1213" s="180" t="s">
        <v>22</v>
      </c>
      <c r="F1213" s="303" t="s">
        <v>1749</v>
      </c>
      <c r="G1213" s="304"/>
      <c r="H1213" s="304"/>
      <c r="I1213" s="304"/>
      <c r="J1213" s="179"/>
      <c r="K1213" s="181">
        <v>16</v>
      </c>
      <c r="L1213" s="179"/>
      <c r="M1213" s="179"/>
      <c r="N1213" s="179"/>
      <c r="O1213" s="179"/>
      <c r="P1213" s="179"/>
      <c r="Q1213" s="179"/>
      <c r="R1213" s="182"/>
      <c r="T1213" s="183"/>
      <c r="U1213" s="179"/>
      <c r="V1213" s="179"/>
      <c r="W1213" s="179"/>
      <c r="X1213" s="179"/>
      <c r="Y1213" s="179"/>
      <c r="Z1213" s="179"/>
      <c r="AA1213" s="184"/>
      <c r="AT1213" s="185" t="s">
        <v>199</v>
      </c>
      <c r="AU1213" s="185" t="s">
        <v>140</v>
      </c>
      <c r="AV1213" s="10" t="s">
        <v>140</v>
      </c>
      <c r="AW1213" s="10" t="s">
        <v>37</v>
      </c>
      <c r="AX1213" s="10" t="s">
        <v>80</v>
      </c>
      <c r="AY1213" s="185" t="s">
        <v>176</v>
      </c>
    </row>
    <row r="1214" spans="2:51" s="12" customFormat="1" ht="22.5" customHeight="1">
      <c r="B1214" s="194"/>
      <c r="C1214" s="195"/>
      <c r="D1214" s="195"/>
      <c r="E1214" s="196" t="s">
        <v>22</v>
      </c>
      <c r="F1214" s="305" t="s">
        <v>420</v>
      </c>
      <c r="G1214" s="306"/>
      <c r="H1214" s="306"/>
      <c r="I1214" s="306"/>
      <c r="J1214" s="195"/>
      <c r="K1214" s="197" t="s">
        <v>22</v>
      </c>
      <c r="L1214" s="195"/>
      <c r="M1214" s="195"/>
      <c r="N1214" s="195"/>
      <c r="O1214" s="195"/>
      <c r="P1214" s="195"/>
      <c r="Q1214" s="195"/>
      <c r="R1214" s="198"/>
      <c r="T1214" s="199"/>
      <c r="U1214" s="195"/>
      <c r="V1214" s="195"/>
      <c r="W1214" s="195"/>
      <c r="X1214" s="195"/>
      <c r="Y1214" s="195"/>
      <c r="Z1214" s="195"/>
      <c r="AA1214" s="200"/>
      <c r="AT1214" s="201" t="s">
        <v>199</v>
      </c>
      <c r="AU1214" s="201" t="s">
        <v>140</v>
      </c>
      <c r="AV1214" s="12" t="s">
        <v>88</v>
      </c>
      <c r="AW1214" s="12" t="s">
        <v>37</v>
      </c>
      <c r="AX1214" s="12" t="s">
        <v>80</v>
      </c>
      <c r="AY1214" s="201" t="s">
        <v>176</v>
      </c>
    </row>
    <row r="1215" spans="2:51" s="10" customFormat="1" ht="22.5" customHeight="1">
      <c r="B1215" s="178"/>
      <c r="C1215" s="179"/>
      <c r="D1215" s="179"/>
      <c r="E1215" s="180" t="s">
        <v>22</v>
      </c>
      <c r="F1215" s="303" t="s">
        <v>186</v>
      </c>
      <c r="G1215" s="304"/>
      <c r="H1215" s="304"/>
      <c r="I1215" s="304"/>
      <c r="J1215" s="179"/>
      <c r="K1215" s="181">
        <v>3</v>
      </c>
      <c r="L1215" s="179"/>
      <c r="M1215" s="179"/>
      <c r="N1215" s="179"/>
      <c r="O1215" s="179"/>
      <c r="P1215" s="179"/>
      <c r="Q1215" s="179"/>
      <c r="R1215" s="182"/>
      <c r="T1215" s="183"/>
      <c r="U1215" s="179"/>
      <c r="V1215" s="179"/>
      <c r="W1215" s="179"/>
      <c r="X1215" s="179"/>
      <c r="Y1215" s="179"/>
      <c r="Z1215" s="179"/>
      <c r="AA1215" s="184"/>
      <c r="AT1215" s="185" t="s">
        <v>199</v>
      </c>
      <c r="AU1215" s="185" t="s">
        <v>140</v>
      </c>
      <c r="AV1215" s="10" t="s">
        <v>140</v>
      </c>
      <c r="AW1215" s="10" t="s">
        <v>37</v>
      </c>
      <c r="AX1215" s="10" t="s">
        <v>80</v>
      </c>
      <c r="AY1215" s="185" t="s">
        <v>176</v>
      </c>
    </row>
    <row r="1216" spans="2:51" s="11" customFormat="1" ht="22.5" customHeight="1">
      <c r="B1216" s="186"/>
      <c r="C1216" s="187"/>
      <c r="D1216" s="187"/>
      <c r="E1216" s="188" t="s">
        <v>22</v>
      </c>
      <c r="F1216" s="271" t="s">
        <v>200</v>
      </c>
      <c r="G1216" s="272"/>
      <c r="H1216" s="272"/>
      <c r="I1216" s="272"/>
      <c r="J1216" s="187"/>
      <c r="K1216" s="189">
        <v>23</v>
      </c>
      <c r="L1216" s="187"/>
      <c r="M1216" s="187"/>
      <c r="N1216" s="187"/>
      <c r="O1216" s="187"/>
      <c r="P1216" s="187"/>
      <c r="Q1216" s="187"/>
      <c r="R1216" s="190"/>
      <c r="T1216" s="191"/>
      <c r="U1216" s="187"/>
      <c r="V1216" s="187"/>
      <c r="W1216" s="187"/>
      <c r="X1216" s="187"/>
      <c r="Y1216" s="187"/>
      <c r="Z1216" s="187"/>
      <c r="AA1216" s="192"/>
      <c r="AT1216" s="193" t="s">
        <v>199</v>
      </c>
      <c r="AU1216" s="193" t="s">
        <v>140</v>
      </c>
      <c r="AV1216" s="11" t="s">
        <v>181</v>
      </c>
      <c r="AW1216" s="11" t="s">
        <v>37</v>
      </c>
      <c r="AX1216" s="11" t="s">
        <v>88</v>
      </c>
      <c r="AY1216" s="193" t="s">
        <v>176</v>
      </c>
    </row>
    <row r="1217" spans="2:65" s="1" customFormat="1" ht="31.5" customHeight="1">
      <c r="B1217" s="38"/>
      <c r="C1217" s="171" t="s">
        <v>1750</v>
      </c>
      <c r="D1217" s="171" t="s">
        <v>177</v>
      </c>
      <c r="E1217" s="172" t="s">
        <v>1751</v>
      </c>
      <c r="F1217" s="265" t="s">
        <v>1752</v>
      </c>
      <c r="G1217" s="265"/>
      <c r="H1217" s="265"/>
      <c r="I1217" s="265"/>
      <c r="J1217" s="173" t="s">
        <v>461</v>
      </c>
      <c r="K1217" s="174">
        <v>1</v>
      </c>
      <c r="L1217" s="266">
        <v>0</v>
      </c>
      <c r="M1217" s="267"/>
      <c r="N1217" s="268">
        <f>ROUND(L1217*K1217,2)</f>
        <v>0</v>
      </c>
      <c r="O1217" s="268"/>
      <c r="P1217" s="268"/>
      <c r="Q1217" s="268"/>
      <c r="R1217" s="40"/>
      <c r="T1217" s="175" t="s">
        <v>22</v>
      </c>
      <c r="U1217" s="47" t="s">
        <v>45</v>
      </c>
      <c r="V1217" s="39"/>
      <c r="W1217" s="176">
        <f>V1217*K1217</f>
        <v>0</v>
      </c>
      <c r="X1217" s="176">
        <v>0</v>
      </c>
      <c r="Y1217" s="176">
        <f>X1217*K1217</f>
        <v>0</v>
      </c>
      <c r="Z1217" s="176">
        <v>0.004</v>
      </c>
      <c r="AA1217" s="177">
        <f>Z1217*K1217</f>
        <v>0.004</v>
      </c>
      <c r="AR1217" s="21" t="s">
        <v>318</v>
      </c>
      <c r="AT1217" s="21" t="s">
        <v>177</v>
      </c>
      <c r="AU1217" s="21" t="s">
        <v>140</v>
      </c>
      <c r="AY1217" s="21" t="s">
        <v>176</v>
      </c>
      <c r="BE1217" s="113">
        <f>IF(U1217="základní",N1217,0)</f>
        <v>0</v>
      </c>
      <c r="BF1217" s="113">
        <f>IF(U1217="snížená",N1217,0)</f>
        <v>0</v>
      </c>
      <c r="BG1217" s="113">
        <f>IF(U1217="zákl. přenesená",N1217,0)</f>
        <v>0</v>
      </c>
      <c r="BH1217" s="113">
        <f>IF(U1217="sníž. přenesená",N1217,0)</f>
        <v>0</v>
      </c>
      <c r="BI1217" s="113">
        <f>IF(U1217="nulová",N1217,0)</f>
        <v>0</v>
      </c>
      <c r="BJ1217" s="21" t="s">
        <v>88</v>
      </c>
      <c r="BK1217" s="113">
        <f>ROUND(L1217*K1217,2)</f>
        <v>0</v>
      </c>
      <c r="BL1217" s="21" t="s">
        <v>318</v>
      </c>
      <c r="BM1217" s="21" t="s">
        <v>1753</v>
      </c>
    </row>
    <row r="1218" spans="2:51" s="12" customFormat="1" ht="22.5" customHeight="1">
      <c r="B1218" s="194"/>
      <c r="C1218" s="195"/>
      <c r="D1218" s="195"/>
      <c r="E1218" s="196" t="s">
        <v>22</v>
      </c>
      <c r="F1218" s="311" t="s">
        <v>410</v>
      </c>
      <c r="G1218" s="312"/>
      <c r="H1218" s="312"/>
      <c r="I1218" s="312"/>
      <c r="J1218" s="195"/>
      <c r="K1218" s="197" t="s">
        <v>22</v>
      </c>
      <c r="L1218" s="195"/>
      <c r="M1218" s="195"/>
      <c r="N1218" s="195"/>
      <c r="O1218" s="195"/>
      <c r="P1218" s="195"/>
      <c r="Q1218" s="195"/>
      <c r="R1218" s="198"/>
      <c r="T1218" s="199"/>
      <c r="U1218" s="195"/>
      <c r="V1218" s="195"/>
      <c r="W1218" s="195"/>
      <c r="X1218" s="195"/>
      <c r="Y1218" s="195"/>
      <c r="Z1218" s="195"/>
      <c r="AA1218" s="200"/>
      <c r="AT1218" s="201" t="s">
        <v>199</v>
      </c>
      <c r="AU1218" s="201" t="s">
        <v>140</v>
      </c>
      <c r="AV1218" s="12" t="s">
        <v>88</v>
      </c>
      <c r="AW1218" s="12" t="s">
        <v>37</v>
      </c>
      <c r="AX1218" s="12" t="s">
        <v>80</v>
      </c>
      <c r="AY1218" s="201" t="s">
        <v>176</v>
      </c>
    </row>
    <row r="1219" spans="2:51" s="10" customFormat="1" ht="22.5" customHeight="1">
      <c r="B1219" s="178"/>
      <c r="C1219" s="179"/>
      <c r="D1219" s="179"/>
      <c r="E1219" s="180" t="s">
        <v>22</v>
      </c>
      <c r="F1219" s="303" t="s">
        <v>88</v>
      </c>
      <c r="G1219" s="304"/>
      <c r="H1219" s="304"/>
      <c r="I1219" s="304"/>
      <c r="J1219" s="179"/>
      <c r="K1219" s="181">
        <v>1</v>
      </c>
      <c r="L1219" s="179"/>
      <c r="M1219" s="179"/>
      <c r="N1219" s="179"/>
      <c r="O1219" s="179"/>
      <c r="P1219" s="179"/>
      <c r="Q1219" s="179"/>
      <c r="R1219" s="182"/>
      <c r="T1219" s="183"/>
      <c r="U1219" s="179"/>
      <c r="V1219" s="179"/>
      <c r="W1219" s="179"/>
      <c r="X1219" s="179"/>
      <c r="Y1219" s="179"/>
      <c r="Z1219" s="179"/>
      <c r="AA1219" s="184"/>
      <c r="AT1219" s="185" t="s">
        <v>199</v>
      </c>
      <c r="AU1219" s="185" t="s">
        <v>140</v>
      </c>
      <c r="AV1219" s="10" t="s">
        <v>140</v>
      </c>
      <c r="AW1219" s="10" t="s">
        <v>37</v>
      </c>
      <c r="AX1219" s="10" t="s">
        <v>80</v>
      </c>
      <c r="AY1219" s="185" t="s">
        <v>176</v>
      </c>
    </row>
    <row r="1220" spans="2:51" s="11" customFormat="1" ht="22.5" customHeight="1">
      <c r="B1220" s="186"/>
      <c r="C1220" s="187"/>
      <c r="D1220" s="187"/>
      <c r="E1220" s="188" t="s">
        <v>22</v>
      </c>
      <c r="F1220" s="271" t="s">
        <v>200</v>
      </c>
      <c r="G1220" s="272"/>
      <c r="H1220" s="272"/>
      <c r="I1220" s="272"/>
      <c r="J1220" s="187"/>
      <c r="K1220" s="189">
        <v>1</v>
      </c>
      <c r="L1220" s="187"/>
      <c r="M1220" s="187"/>
      <c r="N1220" s="187"/>
      <c r="O1220" s="187"/>
      <c r="P1220" s="187"/>
      <c r="Q1220" s="187"/>
      <c r="R1220" s="190"/>
      <c r="T1220" s="191"/>
      <c r="U1220" s="187"/>
      <c r="V1220" s="187"/>
      <c r="W1220" s="187"/>
      <c r="X1220" s="187"/>
      <c r="Y1220" s="187"/>
      <c r="Z1220" s="187"/>
      <c r="AA1220" s="192"/>
      <c r="AT1220" s="193" t="s">
        <v>199</v>
      </c>
      <c r="AU1220" s="193" t="s">
        <v>140</v>
      </c>
      <c r="AV1220" s="11" t="s">
        <v>181</v>
      </c>
      <c r="AW1220" s="11" t="s">
        <v>37</v>
      </c>
      <c r="AX1220" s="11" t="s">
        <v>88</v>
      </c>
      <c r="AY1220" s="193" t="s">
        <v>176</v>
      </c>
    </row>
    <row r="1221" spans="2:65" s="1" customFormat="1" ht="31.5" customHeight="1">
      <c r="B1221" s="38"/>
      <c r="C1221" s="171" t="s">
        <v>1754</v>
      </c>
      <c r="D1221" s="171" t="s">
        <v>177</v>
      </c>
      <c r="E1221" s="172" t="s">
        <v>1755</v>
      </c>
      <c r="F1221" s="265" t="s">
        <v>1756</v>
      </c>
      <c r="G1221" s="265"/>
      <c r="H1221" s="265"/>
      <c r="I1221" s="265"/>
      <c r="J1221" s="173" t="s">
        <v>461</v>
      </c>
      <c r="K1221" s="174">
        <v>25</v>
      </c>
      <c r="L1221" s="266">
        <v>0</v>
      </c>
      <c r="M1221" s="267"/>
      <c r="N1221" s="268">
        <f>ROUND(L1221*K1221,2)</f>
        <v>0</v>
      </c>
      <c r="O1221" s="268"/>
      <c r="P1221" s="268"/>
      <c r="Q1221" s="268"/>
      <c r="R1221" s="40"/>
      <c r="T1221" s="175" t="s">
        <v>22</v>
      </c>
      <c r="U1221" s="47" t="s">
        <v>45</v>
      </c>
      <c r="V1221" s="39"/>
      <c r="W1221" s="176">
        <f>V1221*K1221</f>
        <v>0</v>
      </c>
      <c r="X1221" s="176">
        <v>0</v>
      </c>
      <c r="Y1221" s="176">
        <f>X1221*K1221</f>
        <v>0</v>
      </c>
      <c r="Z1221" s="176">
        <v>0.005</v>
      </c>
      <c r="AA1221" s="177">
        <f>Z1221*K1221</f>
        <v>0.125</v>
      </c>
      <c r="AR1221" s="21" t="s">
        <v>318</v>
      </c>
      <c r="AT1221" s="21" t="s">
        <v>177</v>
      </c>
      <c r="AU1221" s="21" t="s">
        <v>140</v>
      </c>
      <c r="AY1221" s="21" t="s">
        <v>176</v>
      </c>
      <c r="BE1221" s="113">
        <f>IF(U1221="základní",N1221,0)</f>
        <v>0</v>
      </c>
      <c r="BF1221" s="113">
        <f>IF(U1221="snížená",N1221,0)</f>
        <v>0</v>
      </c>
      <c r="BG1221" s="113">
        <f>IF(U1221="zákl. přenesená",N1221,0)</f>
        <v>0</v>
      </c>
      <c r="BH1221" s="113">
        <f>IF(U1221="sníž. přenesená",N1221,0)</f>
        <v>0</v>
      </c>
      <c r="BI1221" s="113">
        <f>IF(U1221="nulová",N1221,0)</f>
        <v>0</v>
      </c>
      <c r="BJ1221" s="21" t="s">
        <v>88</v>
      </c>
      <c r="BK1221" s="113">
        <f>ROUND(L1221*K1221,2)</f>
        <v>0</v>
      </c>
      <c r="BL1221" s="21" t="s">
        <v>318</v>
      </c>
      <c r="BM1221" s="21" t="s">
        <v>1757</v>
      </c>
    </row>
    <row r="1222" spans="2:51" s="12" customFormat="1" ht="22.5" customHeight="1">
      <c r="B1222" s="194"/>
      <c r="C1222" s="195"/>
      <c r="D1222" s="195"/>
      <c r="E1222" s="196" t="s">
        <v>22</v>
      </c>
      <c r="F1222" s="311" t="s">
        <v>407</v>
      </c>
      <c r="G1222" s="312"/>
      <c r="H1222" s="312"/>
      <c r="I1222" s="312"/>
      <c r="J1222" s="195"/>
      <c r="K1222" s="197" t="s">
        <v>22</v>
      </c>
      <c r="L1222" s="195"/>
      <c r="M1222" s="195"/>
      <c r="N1222" s="195"/>
      <c r="O1222" s="195"/>
      <c r="P1222" s="195"/>
      <c r="Q1222" s="195"/>
      <c r="R1222" s="198"/>
      <c r="T1222" s="199"/>
      <c r="U1222" s="195"/>
      <c r="V1222" s="195"/>
      <c r="W1222" s="195"/>
      <c r="X1222" s="195"/>
      <c r="Y1222" s="195"/>
      <c r="Z1222" s="195"/>
      <c r="AA1222" s="200"/>
      <c r="AT1222" s="201" t="s">
        <v>199</v>
      </c>
      <c r="AU1222" s="201" t="s">
        <v>140</v>
      </c>
      <c r="AV1222" s="12" t="s">
        <v>88</v>
      </c>
      <c r="AW1222" s="12" t="s">
        <v>37</v>
      </c>
      <c r="AX1222" s="12" t="s">
        <v>80</v>
      </c>
      <c r="AY1222" s="201" t="s">
        <v>176</v>
      </c>
    </row>
    <row r="1223" spans="2:51" s="10" customFormat="1" ht="22.5" customHeight="1">
      <c r="B1223" s="178"/>
      <c r="C1223" s="179"/>
      <c r="D1223" s="179"/>
      <c r="E1223" s="180" t="s">
        <v>22</v>
      </c>
      <c r="F1223" s="303" t="s">
        <v>186</v>
      </c>
      <c r="G1223" s="304"/>
      <c r="H1223" s="304"/>
      <c r="I1223" s="304"/>
      <c r="J1223" s="179"/>
      <c r="K1223" s="181">
        <v>3</v>
      </c>
      <c r="L1223" s="179"/>
      <c r="M1223" s="179"/>
      <c r="N1223" s="179"/>
      <c r="O1223" s="179"/>
      <c r="P1223" s="179"/>
      <c r="Q1223" s="179"/>
      <c r="R1223" s="182"/>
      <c r="T1223" s="183"/>
      <c r="U1223" s="179"/>
      <c r="V1223" s="179"/>
      <c r="W1223" s="179"/>
      <c r="X1223" s="179"/>
      <c r="Y1223" s="179"/>
      <c r="Z1223" s="179"/>
      <c r="AA1223" s="184"/>
      <c r="AT1223" s="185" t="s">
        <v>199</v>
      </c>
      <c r="AU1223" s="185" t="s">
        <v>140</v>
      </c>
      <c r="AV1223" s="10" t="s">
        <v>140</v>
      </c>
      <c r="AW1223" s="10" t="s">
        <v>37</v>
      </c>
      <c r="AX1223" s="10" t="s">
        <v>80</v>
      </c>
      <c r="AY1223" s="185" t="s">
        <v>176</v>
      </c>
    </row>
    <row r="1224" spans="2:51" s="12" customFormat="1" ht="22.5" customHeight="1">
      <c r="B1224" s="194"/>
      <c r="C1224" s="195"/>
      <c r="D1224" s="195"/>
      <c r="E1224" s="196" t="s">
        <v>22</v>
      </c>
      <c r="F1224" s="305" t="s">
        <v>410</v>
      </c>
      <c r="G1224" s="306"/>
      <c r="H1224" s="306"/>
      <c r="I1224" s="306"/>
      <c r="J1224" s="195"/>
      <c r="K1224" s="197" t="s">
        <v>22</v>
      </c>
      <c r="L1224" s="195"/>
      <c r="M1224" s="195"/>
      <c r="N1224" s="195"/>
      <c r="O1224" s="195"/>
      <c r="P1224" s="195"/>
      <c r="Q1224" s="195"/>
      <c r="R1224" s="198"/>
      <c r="T1224" s="199"/>
      <c r="U1224" s="195"/>
      <c r="V1224" s="195"/>
      <c r="W1224" s="195"/>
      <c r="X1224" s="195"/>
      <c r="Y1224" s="195"/>
      <c r="Z1224" s="195"/>
      <c r="AA1224" s="200"/>
      <c r="AT1224" s="201" t="s">
        <v>199</v>
      </c>
      <c r="AU1224" s="201" t="s">
        <v>140</v>
      </c>
      <c r="AV1224" s="12" t="s">
        <v>88</v>
      </c>
      <c r="AW1224" s="12" t="s">
        <v>37</v>
      </c>
      <c r="AX1224" s="12" t="s">
        <v>80</v>
      </c>
      <c r="AY1224" s="201" t="s">
        <v>176</v>
      </c>
    </row>
    <row r="1225" spans="2:51" s="10" customFormat="1" ht="22.5" customHeight="1">
      <c r="B1225" s="178"/>
      <c r="C1225" s="179"/>
      <c r="D1225" s="179"/>
      <c r="E1225" s="180" t="s">
        <v>22</v>
      </c>
      <c r="F1225" s="303" t="s">
        <v>140</v>
      </c>
      <c r="G1225" s="304"/>
      <c r="H1225" s="304"/>
      <c r="I1225" s="304"/>
      <c r="J1225" s="179"/>
      <c r="K1225" s="181">
        <v>2</v>
      </c>
      <c r="L1225" s="179"/>
      <c r="M1225" s="179"/>
      <c r="N1225" s="179"/>
      <c r="O1225" s="179"/>
      <c r="P1225" s="179"/>
      <c r="Q1225" s="179"/>
      <c r="R1225" s="182"/>
      <c r="T1225" s="183"/>
      <c r="U1225" s="179"/>
      <c r="V1225" s="179"/>
      <c r="W1225" s="179"/>
      <c r="X1225" s="179"/>
      <c r="Y1225" s="179"/>
      <c r="Z1225" s="179"/>
      <c r="AA1225" s="184"/>
      <c r="AT1225" s="185" t="s">
        <v>199</v>
      </c>
      <c r="AU1225" s="185" t="s">
        <v>140</v>
      </c>
      <c r="AV1225" s="10" t="s">
        <v>140</v>
      </c>
      <c r="AW1225" s="10" t="s">
        <v>37</v>
      </c>
      <c r="AX1225" s="10" t="s">
        <v>80</v>
      </c>
      <c r="AY1225" s="185" t="s">
        <v>176</v>
      </c>
    </row>
    <row r="1226" spans="2:51" s="12" customFormat="1" ht="22.5" customHeight="1">
      <c r="B1226" s="194"/>
      <c r="C1226" s="195"/>
      <c r="D1226" s="195"/>
      <c r="E1226" s="196" t="s">
        <v>22</v>
      </c>
      <c r="F1226" s="305" t="s">
        <v>420</v>
      </c>
      <c r="G1226" s="306"/>
      <c r="H1226" s="306"/>
      <c r="I1226" s="306"/>
      <c r="J1226" s="195"/>
      <c r="K1226" s="197" t="s">
        <v>22</v>
      </c>
      <c r="L1226" s="195"/>
      <c r="M1226" s="195"/>
      <c r="N1226" s="195"/>
      <c r="O1226" s="195"/>
      <c r="P1226" s="195"/>
      <c r="Q1226" s="195"/>
      <c r="R1226" s="198"/>
      <c r="T1226" s="199"/>
      <c r="U1226" s="195"/>
      <c r="V1226" s="195"/>
      <c r="W1226" s="195"/>
      <c r="X1226" s="195"/>
      <c r="Y1226" s="195"/>
      <c r="Z1226" s="195"/>
      <c r="AA1226" s="200"/>
      <c r="AT1226" s="201" t="s">
        <v>199</v>
      </c>
      <c r="AU1226" s="201" t="s">
        <v>140</v>
      </c>
      <c r="AV1226" s="12" t="s">
        <v>88</v>
      </c>
      <c r="AW1226" s="12" t="s">
        <v>37</v>
      </c>
      <c r="AX1226" s="12" t="s">
        <v>80</v>
      </c>
      <c r="AY1226" s="201" t="s">
        <v>176</v>
      </c>
    </row>
    <row r="1227" spans="2:51" s="10" customFormat="1" ht="22.5" customHeight="1">
      <c r="B1227" s="178"/>
      <c r="C1227" s="179"/>
      <c r="D1227" s="179"/>
      <c r="E1227" s="180" t="s">
        <v>22</v>
      </c>
      <c r="F1227" s="303" t="s">
        <v>1758</v>
      </c>
      <c r="G1227" s="304"/>
      <c r="H1227" s="304"/>
      <c r="I1227" s="304"/>
      <c r="J1227" s="179"/>
      <c r="K1227" s="181">
        <v>20</v>
      </c>
      <c r="L1227" s="179"/>
      <c r="M1227" s="179"/>
      <c r="N1227" s="179"/>
      <c r="O1227" s="179"/>
      <c r="P1227" s="179"/>
      <c r="Q1227" s="179"/>
      <c r="R1227" s="182"/>
      <c r="T1227" s="183"/>
      <c r="U1227" s="179"/>
      <c r="V1227" s="179"/>
      <c r="W1227" s="179"/>
      <c r="X1227" s="179"/>
      <c r="Y1227" s="179"/>
      <c r="Z1227" s="179"/>
      <c r="AA1227" s="184"/>
      <c r="AT1227" s="185" t="s">
        <v>199</v>
      </c>
      <c r="AU1227" s="185" t="s">
        <v>140</v>
      </c>
      <c r="AV1227" s="10" t="s">
        <v>140</v>
      </c>
      <c r="AW1227" s="10" t="s">
        <v>37</v>
      </c>
      <c r="AX1227" s="10" t="s">
        <v>80</v>
      </c>
      <c r="AY1227" s="185" t="s">
        <v>176</v>
      </c>
    </row>
    <row r="1228" spans="2:51" s="11" customFormat="1" ht="22.5" customHeight="1">
      <c r="B1228" s="186"/>
      <c r="C1228" s="187"/>
      <c r="D1228" s="187"/>
      <c r="E1228" s="188" t="s">
        <v>22</v>
      </c>
      <c r="F1228" s="271" t="s">
        <v>200</v>
      </c>
      <c r="G1228" s="272"/>
      <c r="H1228" s="272"/>
      <c r="I1228" s="272"/>
      <c r="J1228" s="187"/>
      <c r="K1228" s="189">
        <v>25</v>
      </c>
      <c r="L1228" s="187"/>
      <c r="M1228" s="187"/>
      <c r="N1228" s="187"/>
      <c r="O1228" s="187"/>
      <c r="P1228" s="187"/>
      <c r="Q1228" s="187"/>
      <c r="R1228" s="190"/>
      <c r="T1228" s="191"/>
      <c r="U1228" s="187"/>
      <c r="V1228" s="187"/>
      <c r="W1228" s="187"/>
      <c r="X1228" s="187"/>
      <c r="Y1228" s="187"/>
      <c r="Z1228" s="187"/>
      <c r="AA1228" s="192"/>
      <c r="AT1228" s="193" t="s">
        <v>199</v>
      </c>
      <c r="AU1228" s="193" t="s">
        <v>140</v>
      </c>
      <c r="AV1228" s="11" t="s">
        <v>181</v>
      </c>
      <c r="AW1228" s="11" t="s">
        <v>37</v>
      </c>
      <c r="AX1228" s="11" t="s">
        <v>88</v>
      </c>
      <c r="AY1228" s="193" t="s">
        <v>176</v>
      </c>
    </row>
    <row r="1229" spans="2:65" s="1" customFormat="1" ht="44.25" customHeight="1">
      <c r="B1229" s="38"/>
      <c r="C1229" s="171" t="s">
        <v>1759</v>
      </c>
      <c r="D1229" s="171" t="s">
        <v>177</v>
      </c>
      <c r="E1229" s="172" t="s">
        <v>1760</v>
      </c>
      <c r="F1229" s="265" t="s">
        <v>1761</v>
      </c>
      <c r="G1229" s="265"/>
      <c r="H1229" s="265"/>
      <c r="I1229" s="265"/>
      <c r="J1229" s="173" t="s">
        <v>461</v>
      </c>
      <c r="K1229" s="174">
        <v>12</v>
      </c>
      <c r="L1229" s="266">
        <v>0</v>
      </c>
      <c r="M1229" s="267"/>
      <c r="N1229" s="268">
        <f>ROUND(L1229*K1229,2)</f>
        <v>0</v>
      </c>
      <c r="O1229" s="268"/>
      <c r="P1229" s="268"/>
      <c r="Q1229" s="268"/>
      <c r="R1229" s="40"/>
      <c r="T1229" s="175" t="s">
        <v>22</v>
      </c>
      <c r="U1229" s="47" t="s">
        <v>45</v>
      </c>
      <c r="V1229" s="39"/>
      <c r="W1229" s="176">
        <f>V1229*K1229</f>
        <v>0</v>
      </c>
      <c r="X1229" s="176">
        <v>0</v>
      </c>
      <c r="Y1229" s="176">
        <f>X1229*K1229</f>
        <v>0</v>
      </c>
      <c r="Z1229" s="176">
        <v>0.006</v>
      </c>
      <c r="AA1229" s="177">
        <f>Z1229*K1229</f>
        <v>0.07200000000000001</v>
      </c>
      <c r="AR1229" s="21" t="s">
        <v>318</v>
      </c>
      <c r="AT1229" s="21" t="s">
        <v>177</v>
      </c>
      <c r="AU1229" s="21" t="s">
        <v>140</v>
      </c>
      <c r="AY1229" s="21" t="s">
        <v>176</v>
      </c>
      <c r="BE1229" s="113">
        <f>IF(U1229="základní",N1229,0)</f>
        <v>0</v>
      </c>
      <c r="BF1229" s="113">
        <f>IF(U1229="snížená",N1229,0)</f>
        <v>0</v>
      </c>
      <c r="BG1229" s="113">
        <f>IF(U1229="zákl. přenesená",N1229,0)</f>
        <v>0</v>
      </c>
      <c r="BH1229" s="113">
        <f>IF(U1229="sníž. přenesená",N1229,0)</f>
        <v>0</v>
      </c>
      <c r="BI1229" s="113">
        <f>IF(U1229="nulová",N1229,0)</f>
        <v>0</v>
      </c>
      <c r="BJ1229" s="21" t="s">
        <v>88</v>
      </c>
      <c r="BK1229" s="113">
        <f>ROUND(L1229*K1229,2)</f>
        <v>0</v>
      </c>
      <c r="BL1229" s="21" t="s">
        <v>318</v>
      </c>
      <c r="BM1229" s="21" t="s">
        <v>1762</v>
      </c>
    </row>
    <row r="1230" spans="2:51" s="12" customFormat="1" ht="22.5" customHeight="1">
      <c r="B1230" s="194"/>
      <c r="C1230" s="195"/>
      <c r="D1230" s="195"/>
      <c r="E1230" s="196" t="s">
        <v>22</v>
      </c>
      <c r="F1230" s="311" t="s">
        <v>410</v>
      </c>
      <c r="G1230" s="312"/>
      <c r="H1230" s="312"/>
      <c r="I1230" s="312"/>
      <c r="J1230" s="195"/>
      <c r="K1230" s="197" t="s">
        <v>22</v>
      </c>
      <c r="L1230" s="195"/>
      <c r="M1230" s="195"/>
      <c r="N1230" s="195"/>
      <c r="O1230" s="195"/>
      <c r="P1230" s="195"/>
      <c r="Q1230" s="195"/>
      <c r="R1230" s="198"/>
      <c r="T1230" s="199"/>
      <c r="U1230" s="195"/>
      <c r="V1230" s="195"/>
      <c r="W1230" s="195"/>
      <c r="X1230" s="195"/>
      <c r="Y1230" s="195"/>
      <c r="Z1230" s="195"/>
      <c r="AA1230" s="200"/>
      <c r="AT1230" s="201" t="s">
        <v>199</v>
      </c>
      <c r="AU1230" s="201" t="s">
        <v>140</v>
      </c>
      <c r="AV1230" s="12" t="s">
        <v>88</v>
      </c>
      <c r="AW1230" s="12" t="s">
        <v>37</v>
      </c>
      <c r="AX1230" s="12" t="s">
        <v>80</v>
      </c>
      <c r="AY1230" s="201" t="s">
        <v>176</v>
      </c>
    </row>
    <row r="1231" spans="2:51" s="10" customFormat="1" ht="22.5" customHeight="1">
      <c r="B1231" s="178"/>
      <c r="C1231" s="179"/>
      <c r="D1231" s="179"/>
      <c r="E1231" s="180" t="s">
        <v>22</v>
      </c>
      <c r="F1231" s="303" t="s">
        <v>226</v>
      </c>
      <c r="G1231" s="304"/>
      <c r="H1231" s="304"/>
      <c r="I1231" s="304"/>
      <c r="J1231" s="179"/>
      <c r="K1231" s="181">
        <v>12</v>
      </c>
      <c r="L1231" s="179"/>
      <c r="M1231" s="179"/>
      <c r="N1231" s="179"/>
      <c r="O1231" s="179"/>
      <c r="P1231" s="179"/>
      <c r="Q1231" s="179"/>
      <c r="R1231" s="182"/>
      <c r="T1231" s="183"/>
      <c r="U1231" s="179"/>
      <c r="V1231" s="179"/>
      <c r="W1231" s="179"/>
      <c r="X1231" s="179"/>
      <c r="Y1231" s="179"/>
      <c r="Z1231" s="179"/>
      <c r="AA1231" s="184"/>
      <c r="AT1231" s="185" t="s">
        <v>199</v>
      </c>
      <c r="AU1231" s="185" t="s">
        <v>140</v>
      </c>
      <c r="AV1231" s="10" t="s">
        <v>140</v>
      </c>
      <c r="AW1231" s="10" t="s">
        <v>37</v>
      </c>
      <c r="AX1231" s="10" t="s">
        <v>80</v>
      </c>
      <c r="AY1231" s="185" t="s">
        <v>176</v>
      </c>
    </row>
    <row r="1232" spans="2:51" s="11" customFormat="1" ht="22.5" customHeight="1">
      <c r="B1232" s="186"/>
      <c r="C1232" s="187"/>
      <c r="D1232" s="187"/>
      <c r="E1232" s="188" t="s">
        <v>22</v>
      </c>
      <c r="F1232" s="271" t="s">
        <v>200</v>
      </c>
      <c r="G1232" s="272"/>
      <c r="H1232" s="272"/>
      <c r="I1232" s="272"/>
      <c r="J1232" s="187"/>
      <c r="K1232" s="189">
        <v>12</v>
      </c>
      <c r="L1232" s="187"/>
      <c r="M1232" s="187"/>
      <c r="N1232" s="187"/>
      <c r="O1232" s="187"/>
      <c r="P1232" s="187"/>
      <c r="Q1232" s="187"/>
      <c r="R1232" s="190"/>
      <c r="T1232" s="191"/>
      <c r="U1232" s="187"/>
      <c r="V1232" s="187"/>
      <c r="W1232" s="187"/>
      <c r="X1232" s="187"/>
      <c r="Y1232" s="187"/>
      <c r="Z1232" s="187"/>
      <c r="AA1232" s="192"/>
      <c r="AT1232" s="193" t="s">
        <v>199</v>
      </c>
      <c r="AU1232" s="193" t="s">
        <v>140</v>
      </c>
      <c r="AV1232" s="11" t="s">
        <v>181</v>
      </c>
      <c r="AW1232" s="11" t="s">
        <v>37</v>
      </c>
      <c r="AX1232" s="11" t="s">
        <v>88</v>
      </c>
      <c r="AY1232" s="193" t="s">
        <v>176</v>
      </c>
    </row>
    <row r="1233" spans="2:65" s="1" customFormat="1" ht="31.5" customHeight="1">
      <c r="B1233" s="38"/>
      <c r="C1233" s="171" t="s">
        <v>1763</v>
      </c>
      <c r="D1233" s="171" t="s">
        <v>177</v>
      </c>
      <c r="E1233" s="172" t="s">
        <v>1764</v>
      </c>
      <c r="F1233" s="265" t="s">
        <v>1765</v>
      </c>
      <c r="G1233" s="265"/>
      <c r="H1233" s="265"/>
      <c r="I1233" s="265"/>
      <c r="J1233" s="173" t="s">
        <v>461</v>
      </c>
      <c r="K1233" s="174">
        <v>26</v>
      </c>
      <c r="L1233" s="266">
        <v>0</v>
      </c>
      <c r="M1233" s="267"/>
      <c r="N1233" s="268">
        <f>ROUND(L1233*K1233,2)</f>
        <v>0</v>
      </c>
      <c r="O1233" s="268"/>
      <c r="P1233" s="268"/>
      <c r="Q1233" s="268"/>
      <c r="R1233" s="40"/>
      <c r="T1233" s="175" t="s">
        <v>22</v>
      </c>
      <c r="U1233" s="47" t="s">
        <v>45</v>
      </c>
      <c r="V1233" s="39"/>
      <c r="W1233" s="176">
        <f>V1233*K1233</f>
        <v>0</v>
      </c>
      <c r="X1233" s="176">
        <v>0.00045</v>
      </c>
      <c r="Y1233" s="176">
        <f>X1233*K1233</f>
        <v>0.0117</v>
      </c>
      <c r="Z1233" s="176">
        <v>0</v>
      </c>
      <c r="AA1233" s="177">
        <f>Z1233*K1233</f>
        <v>0</v>
      </c>
      <c r="AR1233" s="21" t="s">
        <v>318</v>
      </c>
      <c r="AT1233" s="21" t="s">
        <v>177</v>
      </c>
      <c r="AU1233" s="21" t="s">
        <v>140</v>
      </c>
      <c r="AY1233" s="21" t="s">
        <v>176</v>
      </c>
      <c r="BE1233" s="113">
        <f>IF(U1233="základní",N1233,0)</f>
        <v>0</v>
      </c>
      <c r="BF1233" s="113">
        <f>IF(U1233="snížená",N1233,0)</f>
        <v>0</v>
      </c>
      <c r="BG1233" s="113">
        <f>IF(U1233="zákl. přenesená",N1233,0)</f>
        <v>0</v>
      </c>
      <c r="BH1233" s="113">
        <f>IF(U1233="sníž. přenesená",N1233,0)</f>
        <v>0</v>
      </c>
      <c r="BI1233" s="113">
        <f>IF(U1233="nulová",N1233,0)</f>
        <v>0</v>
      </c>
      <c r="BJ1233" s="21" t="s">
        <v>88</v>
      </c>
      <c r="BK1233" s="113">
        <f>ROUND(L1233*K1233,2)</f>
        <v>0</v>
      </c>
      <c r="BL1233" s="21" t="s">
        <v>318</v>
      </c>
      <c r="BM1233" s="21" t="s">
        <v>1766</v>
      </c>
    </row>
    <row r="1234" spans="2:51" s="10" customFormat="1" ht="22.5" customHeight="1">
      <c r="B1234" s="178"/>
      <c r="C1234" s="179"/>
      <c r="D1234" s="179"/>
      <c r="E1234" s="180" t="s">
        <v>22</v>
      </c>
      <c r="F1234" s="269" t="s">
        <v>1767</v>
      </c>
      <c r="G1234" s="270"/>
      <c r="H1234" s="270"/>
      <c r="I1234" s="270"/>
      <c r="J1234" s="179"/>
      <c r="K1234" s="181">
        <v>26</v>
      </c>
      <c r="L1234" s="179"/>
      <c r="M1234" s="179"/>
      <c r="N1234" s="179"/>
      <c r="O1234" s="179"/>
      <c r="P1234" s="179"/>
      <c r="Q1234" s="179"/>
      <c r="R1234" s="182"/>
      <c r="T1234" s="183"/>
      <c r="U1234" s="179"/>
      <c r="V1234" s="179"/>
      <c r="W1234" s="179"/>
      <c r="X1234" s="179"/>
      <c r="Y1234" s="179"/>
      <c r="Z1234" s="179"/>
      <c r="AA1234" s="184"/>
      <c r="AT1234" s="185" t="s">
        <v>199</v>
      </c>
      <c r="AU1234" s="185" t="s">
        <v>140</v>
      </c>
      <c r="AV1234" s="10" t="s">
        <v>140</v>
      </c>
      <c r="AW1234" s="10" t="s">
        <v>37</v>
      </c>
      <c r="AX1234" s="10" t="s">
        <v>80</v>
      </c>
      <c r="AY1234" s="185" t="s">
        <v>176</v>
      </c>
    </row>
    <row r="1235" spans="2:51" s="11" customFormat="1" ht="22.5" customHeight="1">
      <c r="B1235" s="186"/>
      <c r="C1235" s="187"/>
      <c r="D1235" s="187"/>
      <c r="E1235" s="188" t="s">
        <v>22</v>
      </c>
      <c r="F1235" s="271" t="s">
        <v>200</v>
      </c>
      <c r="G1235" s="272"/>
      <c r="H1235" s="272"/>
      <c r="I1235" s="272"/>
      <c r="J1235" s="187"/>
      <c r="K1235" s="189">
        <v>26</v>
      </c>
      <c r="L1235" s="187"/>
      <c r="M1235" s="187"/>
      <c r="N1235" s="187"/>
      <c r="O1235" s="187"/>
      <c r="P1235" s="187"/>
      <c r="Q1235" s="187"/>
      <c r="R1235" s="190"/>
      <c r="T1235" s="191"/>
      <c r="U1235" s="187"/>
      <c r="V1235" s="187"/>
      <c r="W1235" s="187"/>
      <c r="X1235" s="187"/>
      <c r="Y1235" s="187"/>
      <c r="Z1235" s="187"/>
      <c r="AA1235" s="192"/>
      <c r="AT1235" s="193" t="s">
        <v>199</v>
      </c>
      <c r="AU1235" s="193" t="s">
        <v>140</v>
      </c>
      <c r="AV1235" s="11" t="s">
        <v>181</v>
      </c>
      <c r="AW1235" s="11" t="s">
        <v>37</v>
      </c>
      <c r="AX1235" s="11" t="s">
        <v>88</v>
      </c>
      <c r="AY1235" s="193" t="s">
        <v>176</v>
      </c>
    </row>
    <row r="1236" spans="2:65" s="1" customFormat="1" ht="31.5" customHeight="1">
      <c r="B1236" s="38"/>
      <c r="C1236" s="171" t="s">
        <v>1768</v>
      </c>
      <c r="D1236" s="171" t="s">
        <v>177</v>
      </c>
      <c r="E1236" s="172" t="s">
        <v>1769</v>
      </c>
      <c r="F1236" s="265" t="s">
        <v>1770</v>
      </c>
      <c r="G1236" s="265"/>
      <c r="H1236" s="265"/>
      <c r="I1236" s="265"/>
      <c r="J1236" s="173" t="s">
        <v>461</v>
      </c>
      <c r="K1236" s="174">
        <v>1</v>
      </c>
      <c r="L1236" s="266">
        <v>0</v>
      </c>
      <c r="M1236" s="267"/>
      <c r="N1236" s="268">
        <f>ROUND(L1236*K1236,2)</f>
        <v>0</v>
      </c>
      <c r="O1236" s="268"/>
      <c r="P1236" s="268"/>
      <c r="Q1236" s="268"/>
      <c r="R1236" s="40"/>
      <c r="T1236" s="175" t="s">
        <v>22</v>
      </c>
      <c r="U1236" s="47" t="s">
        <v>45</v>
      </c>
      <c r="V1236" s="39"/>
      <c r="W1236" s="176">
        <f>V1236*K1236</f>
        <v>0</v>
      </c>
      <c r="X1236" s="176">
        <v>0.00045</v>
      </c>
      <c r="Y1236" s="176">
        <f>X1236*K1236</f>
        <v>0.00045</v>
      </c>
      <c r="Z1236" s="176">
        <v>0</v>
      </c>
      <c r="AA1236" s="177">
        <f>Z1236*K1236</f>
        <v>0</v>
      </c>
      <c r="AR1236" s="21" t="s">
        <v>318</v>
      </c>
      <c r="AT1236" s="21" t="s">
        <v>177</v>
      </c>
      <c r="AU1236" s="21" t="s">
        <v>140</v>
      </c>
      <c r="AY1236" s="21" t="s">
        <v>176</v>
      </c>
      <c r="BE1236" s="113">
        <f>IF(U1236="základní",N1236,0)</f>
        <v>0</v>
      </c>
      <c r="BF1236" s="113">
        <f>IF(U1236="snížená",N1236,0)</f>
        <v>0</v>
      </c>
      <c r="BG1236" s="113">
        <f>IF(U1236="zákl. přenesená",N1236,0)</f>
        <v>0</v>
      </c>
      <c r="BH1236" s="113">
        <f>IF(U1236="sníž. přenesená",N1236,0)</f>
        <v>0</v>
      </c>
      <c r="BI1236" s="113">
        <f>IF(U1236="nulová",N1236,0)</f>
        <v>0</v>
      </c>
      <c r="BJ1236" s="21" t="s">
        <v>88</v>
      </c>
      <c r="BK1236" s="113">
        <f>ROUND(L1236*K1236,2)</f>
        <v>0</v>
      </c>
      <c r="BL1236" s="21" t="s">
        <v>318</v>
      </c>
      <c r="BM1236" s="21" t="s">
        <v>1771</v>
      </c>
    </row>
    <row r="1237" spans="2:65" s="1" customFormat="1" ht="44.25" customHeight="1">
      <c r="B1237" s="38"/>
      <c r="C1237" s="171" t="s">
        <v>1772</v>
      </c>
      <c r="D1237" s="171" t="s">
        <v>177</v>
      </c>
      <c r="E1237" s="172" t="s">
        <v>1773</v>
      </c>
      <c r="F1237" s="265" t="s">
        <v>1774</v>
      </c>
      <c r="G1237" s="265"/>
      <c r="H1237" s="265"/>
      <c r="I1237" s="265"/>
      <c r="J1237" s="173" t="s">
        <v>461</v>
      </c>
      <c r="K1237" s="174">
        <v>26</v>
      </c>
      <c r="L1237" s="266">
        <v>0</v>
      </c>
      <c r="M1237" s="267"/>
      <c r="N1237" s="268">
        <f>ROUND(L1237*K1237,2)</f>
        <v>0</v>
      </c>
      <c r="O1237" s="268"/>
      <c r="P1237" s="268"/>
      <c r="Q1237" s="268"/>
      <c r="R1237" s="40"/>
      <c r="T1237" s="175" t="s">
        <v>22</v>
      </c>
      <c r="U1237" s="47" t="s">
        <v>45</v>
      </c>
      <c r="V1237" s="39"/>
      <c r="W1237" s="176">
        <f>V1237*K1237</f>
        <v>0</v>
      </c>
      <c r="X1237" s="176">
        <v>0</v>
      </c>
      <c r="Y1237" s="176">
        <f>X1237*K1237</f>
        <v>0</v>
      </c>
      <c r="Z1237" s="176">
        <v>0</v>
      </c>
      <c r="AA1237" s="177">
        <f>Z1237*K1237</f>
        <v>0</v>
      </c>
      <c r="AR1237" s="21" t="s">
        <v>318</v>
      </c>
      <c r="AT1237" s="21" t="s">
        <v>177</v>
      </c>
      <c r="AU1237" s="21" t="s">
        <v>140</v>
      </c>
      <c r="AY1237" s="21" t="s">
        <v>176</v>
      </c>
      <c r="BE1237" s="113">
        <f>IF(U1237="základní",N1237,0)</f>
        <v>0</v>
      </c>
      <c r="BF1237" s="113">
        <f>IF(U1237="snížená",N1237,0)</f>
        <v>0</v>
      </c>
      <c r="BG1237" s="113">
        <f>IF(U1237="zákl. přenesená",N1237,0)</f>
        <v>0</v>
      </c>
      <c r="BH1237" s="113">
        <f>IF(U1237="sníž. přenesená",N1237,0)</f>
        <v>0</v>
      </c>
      <c r="BI1237" s="113">
        <f>IF(U1237="nulová",N1237,0)</f>
        <v>0</v>
      </c>
      <c r="BJ1237" s="21" t="s">
        <v>88</v>
      </c>
      <c r="BK1237" s="113">
        <f>ROUND(L1237*K1237,2)</f>
        <v>0</v>
      </c>
      <c r="BL1237" s="21" t="s">
        <v>318</v>
      </c>
      <c r="BM1237" s="21" t="s">
        <v>1775</v>
      </c>
    </row>
    <row r="1238" spans="2:51" s="10" customFormat="1" ht="22.5" customHeight="1">
      <c r="B1238" s="178"/>
      <c r="C1238" s="179"/>
      <c r="D1238" s="179"/>
      <c r="E1238" s="180" t="s">
        <v>22</v>
      </c>
      <c r="F1238" s="269" t="s">
        <v>1767</v>
      </c>
      <c r="G1238" s="270"/>
      <c r="H1238" s="270"/>
      <c r="I1238" s="270"/>
      <c r="J1238" s="179"/>
      <c r="K1238" s="181">
        <v>26</v>
      </c>
      <c r="L1238" s="179"/>
      <c r="M1238" s="179"/>
      <c r="N1238" s="179"/>
      <c r="O1238" s="179"/>
      <c r="P1238" s="179"/>
      <c r="Q1238" s="179"/>
      <c r="R1238" s="182"/>
      <c r="T1238" s="183"/>
      <c r="U1238" s="179"/>
      <c r="V1238" s="179"/>
      <c r="W1238" s="179"/>
      <c r="X1238" s="179"/>
      <c r="Y1238" s="179"/>
      <c r="Z1238" s="179"/>
      <c r="AA1238" s="184"/>
      <c r="AT1238" s="185" t="s">
        <v>199</v>
      </c>
      <c r="AU1238" s="185" t="s">
        <v>140</v>
      </c>
      <c r="AV1238" s="10" t="s">
        <v>140</v>
      </c>
      <c r="AW1238" s="10" t="s">
        <v>37</v>
      </c>
      <c r="AX1238" s="10" t="s">
        <v>80</v>
      </c>
      <c r="AY1238" s="185" t="s">
        <v>176</v>
      </c>
    </row>
    <row r="1239" spans="2:51" s="11" customFormat="1" ht="22.5" customHeight="1">
      <c r="B1239" s="186"/>
      <c r="C1239" s="187"/>
      <c r="D1239" s="187"/>
      <c r="E1239" s="188" t="s">
        <v>22</v>
      </c>
      <c r="F1239" s="271" t="s">
        <v>200</v>
      </c>
      <c r="G1239" s="272"/>
      <c r="H1239" s="272"/>
      <c r="I1239" s="272"/>
      <c r="J1239" s="187"/>
      <c r="K1239" s="189">
        <v>26</v>
      </c>
      <c r="L1239" s="187"/>
      <c r="M1239" s="187"/>
      <c r="N1239" s="187"/>
      <c r="O1239" s="187"/>
      <c r="P1239" s="187"/>
      <c r="Q1239" s="187"/>
      <c r="R1239" s="190"/>
      <c r="T1239" s="191"/>
      <c r="U1239" s="187"/>
      <c r="V1239" s="187"/>
      <c r="W1239" s="187"/>
      <c r="X1239" s="187"/>
      <c r="Y1239" s="187"/>
      <c r="Z1239" s="187"/>
      <c r="AA1239" s="192"/>
      <c r="AT1239" s="193" t="s">
        <v>199</v>
      </c>
      <c r="AU1239" s="193" t="s">
        <v>140</v>
      </c>
      <c r="AV1239" s="11" t="s">
        <v>181</v>
      </c>
      <c r="AW1239" s="11" t="s">
        <v>37</v>
      </c>
      <c r="AX1239" s="11" t="s">
        <v>88</v>
      </c>
      <c r="AY1239" s="193" t="s">
        <v>176</v>
      </c>
    </row>
    <row r="1240" spans="2:65" s="1" customFormat="1" ht="44.25" customHeight="1">
      <c r="B1240" s="38"/>
      <c r="C1240" s="171" t="s">
        <v>1776</v>
      </c>
      <c r="D1240" s="171" t="s">
        <v>177</v>
      </c>
      <c r="E1240" s="172" t="s">
        <v>1777</v>
      </c>
      <c r="F1240" s="265" t="s">
        <v>1778</v>
      </c>
      <c r="G1240" s="265"/>
      <c r="H1240" s="265"/>
      <c r="I1240" s="265"/>
      <c r="J1240" s="173" t="s">
        <v>461</v>
      </c>
      <c r="K1240" s="174">
        <v>14</v>
      </c>
      <c r="L1240" s="266">
        <v>0</v>
      </c>
      <c r="M1240" s="267"/>
      <c r="N1240" s="268">
        <f aca="true" t="shared" si="85" ref="N1240:N1249">ROUND(L1240*K1240,2)</f>
        <v>0</v>
      </c>
      <c r="O1240" s="268"/>
      <c r="P1240" s="268"/>
      <c r="Q1240" s="268"/>
      <c r="R1240" s="40"/>
      <c r="T1240" s="175" t="s">
        <v>22</v>
      </c>
      <c r="U1240" s="47" t="s">
        <v>45</v>
      </c>
      <c r="V1240" s="39"/>
      <c r="W1240" s="176">
        <f aca="true" t="shared" si="86" ref="W1240:W1249">V1240*K1240</f>
        <v>0</v>
      </c>
      <c r="X1240" s="176">
        <v>0</v>
      </c>
      <c r="Y1240" s="176">
        <f aca="true" t="shared" si="87" ref="Y1240:Y1249">X1240*K1240</f>
        <v>0</v>
      </c>
      <c r="Z1240" s="176">
        <v>0</v>
      </c>
      <c r="AA1240" s="177">
        <f aca="true" t="shared" si="88" ref="AA1240:AA1249">Z1240*K1240</f>
        <v>0</v>
      </c>
      <c r="AR1240" s="21" t="s">
        <v>318</v>
      </c>
      <c r="AT1240" s="21" t="s">
        <v>177</v>
      </c>
      <c r="AU1240" s="21" t="s">
        <v>140</v>
      </c>
      <c r="AY1240" s="21" t="s">
        <v>176</v>
      </c>
      <c r="BE1240" s="113">
        <f aca="true" t="shared" si="89" ref="BE1240:BE1249">IF(U1240="základní",N1240,0)</f>
        <v>0</v>
      </c>
      <c r="BF1240" s="113">
        <f aca="true" t="shared" si="90" ref="BF1240:BF1249">IF(U1240="snížená",N1240,0)</f>
        <v>0</v>
      </c>
      <c r="BG1240" s="113">
        <f aca="true" t="shared" si="91" ref="BG1240:BG1249">IF(U1240="zákl. přenesená",N1240,0)</f>
        <v>0</v>
      </c>
      <c r="BH1240" s="113">
        <f aca="true" t="shared" si="92" ref="BH1240:BH1249">IF(U1240="sníž. přenesená",N1240,0)</f>
        <v>0</v>
      </c>
      <c r="BI1240" s="113">
        <f aca="true" t="shared" si="93" ref="BI1240:BI1249">IF(U1240="nulová",N1240,0)</f>
        <v>0</v>
      </c>
      <c r="BJ1240" s="21" t="s">
        <v>88</v>
      </c>
      <c r="BK1240" s="113">
        <f aca="true" t="shared" si="94" ref="BK1240:BK1249">ROUND(L1240*K1240,2)</f>
        <v>0</v>
      </c>
      <c r="BL1240" s="21" t="s">
        <v>318</v>
      </c>
      <c r="BM1240" s="21" t="s">
        <v>1779</v>
      </c>
    </row>
    <row r="1241" spans="2:65" s="1" customFormat="1" ht="44.25" customHeight="1">
      <c r="B1241" s="38"/>
      <c r="C1241" s="171" t="s">
        <v>1780</v>
      </c>
      <c r="D1241" s="171" t="s">
        <v>177</v>
      </c>
      <c r="E1241" s="172" t="s">
        <v>1781</v>
      </c>
      <c r="F1241" s="265" t="s">
        <v>1782</v>
      </c>
      <c r="G1241" s="265"/>
      <c r="H1241" s="265"/>
      <c r="I1241" s="265"/>
      <c r="J1241" s="173" t="s">
        <v>461</v>
      </c>
      <c r="K1241" s="174">
        <v>1</v>
      </c>
      <c r="L1241" s="266">
        <v>0</v>
      </c>
      <c r="M1241" s="267"/>
      <c r="N1241" s="268">
        <f t="shared" si="85"/>
        <v>0</v>
      </c>
      <c r="O1241" s="268"/>
      <c r="P1241" s="268"/>
      <c r="Q1241" s="268"/>
      <c r="R1241" s="40"/>
      <c r="T1241" s="175" t="s">
        <v>22</v>
      </c>
      <c r="U1241" s="47" t="s">
        <v>45</v>
      </c>
      <c r="V1241" s="39"/>
      <c r="W1241" s="176">
        <f t="shared" si="86"/>
        <v>0</v>
      </c>
      <c r="X1241" s="176">
        <v>0</v>
      </c>
      <c r="Y1241" s="176">
        <f t="shared" si="87"/>
        <v>0</v>
      </c>
      <c r="Z1241" s="176">
        <v>0</v>
      </c>
      <c r="AA1241" s="177">
        <f t="shared" si="88"/>
        <v>0</v>
      </c>
      <c r="AR1241" s="21" t="s">
        <v>318</v>
      </c>
      <c r="AT1241" s="21" t="s">
        <v>177</v>
      </c>
      <c r="AU1241" s="21" t="s">
        <v>140</v>
      </c>
      <c r="AY1241" s="21" t="s">
        <v>176</v>
      </c>
      <c r="BE1241" s="113">
        <f t="shared" si="89"/>
        <v>0</v>
      </c>
      <c r="BF1241" s="113">
        <f t="shared" si="90"/>
        <v>0</v>
      </c>
      <c r="BG1241" s="113">
        <f t="shared" si="91"/>
        <v>0</v>
      </c>
      <c r="BH1241" s="113">
        <f t="shared" si="92"/>
        <v>0</v>
      </c>
      <c r="BI1241" s="113">
        <f t="shared" si="93"/>
        <v>0</v>
      </c>
      <c r="BJ1241" s="21" t="s">
        <v>88</v>
      </c>
      <c r="BK1241" s="113">
        <f t="shared" si="94"/>
        <v>0</v>
      </c>
      <c r="BL1241" s="21" t="s">
        <v>318</v>
      </c>
      <c r="BM1241" s="21" t="s">
        <v>1783</v>
      </c>
    </row>
    <row r="1242" spans="2:65" s="1" customFormat="1" ht="44.25" customHeight="1">
      <c r="B1242" s="38"/>
      <c r="C1242" s="171" t="s">
        <v>1784</v>
      </c>
      <c r="D1242" s="171" t="s">
        <v>177</v>
      </c>
      <c r="E1242" s="172" t="s">
        <v>1785</v>
      </c>
      <c r="F1242" s="265" t="s">
        <v>1786</v>
      </c>
      <c r="G1242" s="265"/>
      <c r="H1242" s="265"/>
      <c r="I1242" s="265"/>
      <c r="J1242" s="173" t="s">
        <v>461</v>
      </c>
      <c r="K1242" s="174">
        <v>1</v>
      </c>
      <c r="L1242" s="266">
        <v>0</v>
      </c>
      <c r="M1242" s="267"/>
      <c r="N1242" s="268">
        <f t="shared" si="85"/>
        <v>0</v>
      </c>
      <c r="O1242" s="268"/>
      <c r="P1242" s="268"/>
      <c r="Q1242" s="268"/>
      <c r="R1242" s="40"/>
      <c r="T1242" s="175" t="s">
        <v>22</v>
      </c>
      <c r="U1242" s="47" t="s">
        <v>45</v>
      </c>
      <c r="V1242" s="39"/>
      <c r="W1242" s="176">
        <f t="shared" si="86"/>
        <v>0</v>
      </c>
      <c r="X1242" s="176">
        <v>0</v>
      </c>
      <c r="Y1242" s="176">
        <f t="shared" si="87"/>
        <v>0</v>
      </c>
      <c r="Z1242" s="176">
        <v>0</v>
      </c>
      <c r="AA1242" s="177">
        <f t="shared" si="88"/>
        <v>0</v>
      </c>
      <c r="AR1242" s="21" t="s">
        <v>318</v>
      </c>
      <c r="AT1242" s="21" t="s">
        <v>177</v>
      </c>
      <c r="AU1242" s="21" t="s">
        <v>140</v>
      </c>
      <c r="AY1242" s="21" t="s">
        <v>176</v>
      </c>
      <c r="BE1242" s="113">
        <f t="shared" si="89"/>
        <v>0</v>
      </c>
      <c r="BF1242" s="113">
        <f t="shared" si="90"/>
        <v>0</v>
      </c>
      <c r="BG1242" s="113">
        <f t="shared" si="91"/>
        <v>0</v>
      </c>
      <c r="BH1242" s="113">
        <f t="shared" si="92"/>
        <v>0</v>
      </c>
      <c r="BI1242" s="113">
        <f t="shared" si="93"/>
        <v>0</v>
      </c>
      <c r="BJ1242" s="21" t="s">
        <v>88</v>
      </c>
      <c r="BK1242" s="113">
        <f t="shared" si="94"/>
        <v>0</v>
      </c>
      <c r="BL1242" s="21" t="s">
        <v>318</v>
      </c>
      <c r="BM1242" s="21" t="s">
        <v>1787</v>
      </c>
    </row>
    <row r="1243" spans="2:65" s="1" customFormat="1" ht="31.5" customHeight="1">
      <c r="B1243" s="38"/>
      <c r="C1243" s="171" t="s">
        <v>1788</v>
      </c>
      <c r="D1243" s="171" t="s">
        <v>177</v>
      </c>
      <c r="E1243" s="172" t="s">
        <v>1789</v>
      </c>
      <c r="F1243" s="265" t="s">
        <v>1790</v>
      </c>
      <c r="G1243" s="265"/>
      <c r="H1243" s="265"/>
      <c r="I1243" s="265"/>
      <c r="J1243" s="173" t="s">
        <v>461</v>
      </c>
      <c r="K1243" s="174">
        <v>19</v>
      </c>
      <c r="L1243" s="266">
        <v>0</v>
      </c>
      <c r="M1243" s="267"/>
      <c r="N1243" s="268">
        <f t="shared" si="85"/>
        <v>0</v>
      </c>
      <c r="O1243" s="268"/>
      <c r="P1243" s="268"/>
      <c r="Q1243" s="268"/>
      <c r="R1243" s="40"/>
      <c r="T1243" s="175" t="s">
        <v>22</v>
      </c>
      <c r="U1243" s="47" t="s">
        <v>45</v>
      </c>
      <c r="V1243" s="39"/>
      <c r="W1243" s="176">
        <f t="shared" si="86"/>
        <v>0</v>
      </c>
      <c r="X1243" s="176">
        <v>0</v>
      </c>
      <c r="Y1243" s="176">
        <f t="shared" si="87"/>
        <v>0</v>
      </c>
      <c r="Z1243" s="176">
        <v>0</v>
      </c>
      <c r="AA1243" s="177">
        <f t="shared" si="88"/>
        <v>0</v>
      </c>
      <c r="AR1243" s="21" t="s">
        <v>318</v>
      </c>
      <c r="AT1243" s="21" t="s">
        <v>177</v>
      </c>
      <c r="AU1243" s="21" t="s">
        <v>140</v>
      </c>
      <c r="AY1243" s="21" t="s">
        <v>176</v>
      </c>
      <c r="BE1243" s="113">
        <f t="shared" si="89"/>
        <v>0</v>
      </c>
      <c r="BF1243" s="113">
        <f t="shared" si="90"/>
        <v>0</v>
      </c>
      <c r="BG1243" s="113">
        <f t="shared" si="91"/>
        <v>0</v>
      </c>
      <c r="BH1243" s="113">
        <f t="shared" si="92"/>
        <v>0</v>
      </c>
      <c r="BI1243" s="113">
        <f t="shared" si="93"/>
        <v>0</v>
      </c>
      <c r="BJ1243" s="21" t="s">
        <v>88</v>
      </c>
      <c r="BK1243" s="113">
        <f t="shared" si="94"/>
        <v>0</v>
      </c>
      <c r="BL1243" s="21" t="s">
        <v>318</v>
      </c>
      <c r="BM1243" s="21" t="s">
        <v>1791</v>
      </c>
    </row>
    <row r="1244" spans="2:65" s="1" customFormat="1" ht="31.5" customHeight="1">
      <c r="B1244" s="38"/>
      <c r="C1244" s="171" t="s">
        <v>1792</v>
      </c>
      <c r="D1244" s="171" t="s">
        <v>177</v>
      </c>
      <c r="E1244" s="172" t="s">
        <v>1793</v>
      </c>
      <c r="F1244" s="265" t="s">
        <v>1794</v>
      </c>
      <c r="G1244" s="265"/>
      <c r="H1244" s="265"/>
      <c r="I1244" s="265"/>
      <c r="J1244" s="173" t="s">
        <v>461</v>
      </c>
      <c r="K1244" s="174">
        <v>5</v>
      </c>
      <c r="L1244" s="266">
        <v>0</v>
      </c>
      <c r="M1244" s="267"/>
      <c r="N1244" s="268">
        <f t="shared" si="85"/>
        <v>0</v>
      </c>
      <c r="O1244" s="268"/>
      <c r="P1244" s="268"/>
      <c r="Q1244" s="268"/>
      <c r="R1244" s="40"/>
      <c r="T1244" s="175" t="s">
        <v>22</v>
      </c>
      <c r="U1244" s="47" t="s">
        <v>45</v>
      </c>
      <c r="V1244" s="39"/>
      <c r="W1244" s="176">
        <f t="shared" si="86"/>
        <v>0</v>
      </c>
      <c r="X1244" s="176">
        <v>0</v>
      </c>
      <c r="Y1244" s="176">
        <f t="shared" si="87"/>
        <v>0</v>
      </c>
      <c r="Z1244" s="176">
        <v>0</v>
      </c>
      <c r="AA1244" s="177">
        <f t="shared" si="88"/>
        <v>0</v>
      </c>
      <c r="AR1244" s="21" t="s">
        <v>318</v>
      </c>
      <c r="AT1244" s="21" t="s">
        <v>177</v>
      </c>
      <c r="AU1244" s="21" t="s">
        <v>140</v>
      </c>
      <c r="AY1244" s="21" t="s">
        <v>176</v>
      </c>
      <c r="BE1244" s="113">
        <f t="shared" si="89"/>
        <v>0</v>
      </c>
      <c r="BF1244" s="113">
        <f t="shared" si="90"/>
        <v>0</v>
      </c>
      <c r="BG1244" s="113">
        <f t="shared" si="91"/>
        <v>0</v>
      </c>
      <c r="BH1244" s="113">
        <f t="shared" si="92"/>
        <v>0</v>
      </c>
      <c r="BI1244" s="113">
        <f t="shared" si="93"/>
        <v>0</v>
      </c>
      <c r="BJ1244" s="21" t="s">
        <v>88</v>
      </c>
      <c r="BK1244" s="113">
        <f t="shared" si="94"/>
        <v>0</v>
      </c>
      <c r="BL1244" s="21" t="s">
        <v>318</v>
      </c>
      <c r="BM1244" s="21" t="s">
        <v>1795</v>
      </c>
    </row>
    <row r="1245" spans="2:65" s="1" customFormat="1" ht="31.5" customHeight="1">
      <c r="B1245" s="38"/>
      <c r="C1245" s="171" t="s">
        <v>1796</v>
      </c>
      <c r="D1245" s="171" t="s">
        <v>177</v>
      </c>
      <c r="E1245" s="172" t="s">
        <v>1797</v>
      </c>
      <c r="F1245" s="265" t="s">
        <v>1790</v>
      </c>
      <c r="G1245" s="265"/>
      <c r="H1245" s="265"/>
      <c r="I1245" s="265"/>
      <c r="J1245" s="173" t="s">
        <v>461</v>
      </c>
      <c r="K1245" s="174">
        <v>2</v>
      </c>
      <c r="L1245" s="266">
        <v>0</v>
      </c>
      <c r="M1245" s="267"/>
      <c r="N1245" s="268">
        <f t="shared" si="85"/>
        <v>0</v>
      </c>
      <c r="O1245" s="268"/>
      <c r="P1245" s="268"/>
      <c r="Q1245" s="268"/>
      <c r="R1245" s="40"/>
      <c r="T1245" s="175" t="s">
        <v>22</v>
      </c>
      <c r="U1245" s="47" t="s">
        <v>45</v>
      </c>
      <c r="V1245" s="39"/>
      <c r="W1245" s="176">
        <f t="shared" si="86"/>
        <v>0</v>
      </c>
      <c r="X1245" s="176">
        <v>0</v>
      </c>
      <c r="Y1245" s="176">
        <f t="shared" si="87"/>
        <v>0</v>
      </c>
      <c r="Z1245" s="176">
        <v>0</v>
      </c>
      <c r="AA1245" s="177">
        <f t="shared" si="88"/>
        <v>0</v>
      </c>
      <c r="AR1245" s="21" t="s">
        <v>318</v>
      </c>
      <c r="AT1245" s="21" t="s">
        <v>177</v>
      </c>
      <c r="AU1245" s="21" t="s">
        <v>140</v>
      </c>
      <c r="AY1245" s="21" t="s">
        <v>176</v>
      </c>
      <c r="BE1245" s="113">
        <f t="shared" si="89"/>
        <v>0</v>
      </c>
      <c r="BF1245" s="113">
        <f t="shared" si="90"/>
        <v>0</v>
      </c>
      <c r="BG1245" s="113">
        <f t="shared" si="91"/>
        <v>0</v>
      </c>
      <c r="BH1245" s="113">
        <f t="shared" si="92"/>
        <v>0</v>
      </c>
      <c r="BI1245" s="113">
        <f t="shared" si="93"/>
        <v>0</v>
      </c>
      <c r="BJ1245" s="21" t="s">
        <v>88</v>
      </c>
      <c r="BK1245" s="113">
        <f t="shared" si="94"/>
        <v>0</v>
      </c>
      <c r="BL1245" s="21" t="s">
        <v>318</v>
      </c>
      <c r="BM1245" s="21" t="s">
        <v>1798</v>
      </c>
    </row>
    <row r="1246" spans="2:65" s="1" customFormat="1" ht="44.25" customHeight="1">
      <c r="B1246" s="38"/>
      <c r="C1246" s="171" t="s">
        <v>1799</v>
      </c>
      <c r="D1246" s="171" t="s">
        <v>177</v>
      </c>
      <c r="E1246" s="172" t="s">
        <v>1800</v>
      </c>
      <c r="F1246" s="265" t="s">
        <v>1801</v>
      </c>
      <c r="G1246" s="265"/>
      <c r="H1246" s="265"/>
      <c r="I1246" s="265"/>
      <c r="J1246" s="173" t="s">
        <v>461</v>
      </c>
      <c r="K1246" s="174">
        <v>1</v>
      </c>
      <c r="L1246" s="266">
        <v>0</v>
      </c>
      <c r="M1246" s="267"/>
      <c r="N1246" s="268">
        <f t="shared" si="85"/>
        <v>0</v>
      </c>
      <c r="O1246" s="268"/>
      <c r="P1246" s="268"/>
      <c r="Q1246" s="268"/>
      <c r="R1246" s="40"/>
      <c r="T1246" s="175" t="s">
        <v>22</v>
      </c>
      <c r="U1246" s="47" t="s">
        <v>45</v>
      </c>
      <c r="V1246" s="39"/>
      <c r="W1246" s="176">
        <f t="shared" si="86"/>
        <v>0</v>
      </c>
      <c r="X1246" s="176">
        <v>0</v>
      </c>
      <c r="Y1246" s="176">
        <f t="shared" si="87"/>
        <v>0</v>
      </c>
      <c r="Z1246" s="176">
        <v>0</v>
      </c>
      <c r="AA1246" s="177">
        <f t="shared" si="88"/>
        <v>0</v>
      </c>
      <c r="AR1246" s="21" t="s">
        <v>318</v>
      </c>
      <c r="AT1246" s="21" t="s">
        <v>177</v>
      </c>
      <c r="AU1246" s="21" t="s">
        <v>140</v>
      </c>
      <c r="AY1246" s="21" t="s">
        <v>176</v>
      </c>
      <c r="BE1246" s="113">
        <f t="shared" si="89"/>
        <v>0</v>
      </c>
      <c r="BF1246" s="113">
        <f t="shared" si="90"/>
        <v>0</v>
      </c>
      <c r="BG1246" s="113">
        <f t="shared" si="91"/>
        <v>0</v>
      </c>
      <c r="BH1246" s="113">
        <f t="shared" si="92"/>
        <v>0</v>
      </c>
      <c r="BI1246" s="113">
        <f t="shared" si="93"/>
        <v>0</v>
      </c>
      <c r="BJ1246" s="21" t="s">
        <v>88</v>
      </c>
      <c r="BK1246" s="113">
        <f t="shared" si="94"/>
        <v>0</v>
      </c>
      <c r="BL1246" s="21" t="s">
        <v>318</v>
      </c>
      <c r="BM1246" s="21" t="s">
        <v>1802</v>
      </c>
    </row>
    <row r="1247" spans="2:65" s="1" customFormat="1" ht="57" customHeight="1">
      <c r="B1247" s="38"/>
      <c r="C1247" s="171" t="s">
        <v>1803</v>
      </c>
      <c r="D1247" s="171" t="s">
        <v>177</v>
      </c>
      <c r="E1247" s="172" t="s">
        <v>1804</v>
      </c>
      <c r="F1247" s="265" t="s">
        <v>1805</v>
      </c>
      <c r="G1247" s="265"/>
      <c r="H1247" s="265"/>
      <c r="I1247" s="265"/>
      <c r="J1247" s="173" t="s">
        <v>461</v>
      </c>
      <c r="K1247" s="174">
        <v>1</v>
      </c>
      <c r="L1247" s="266">
        <v>0</v>
      </c>
      <c r="M1247" s="267"/>
      <c r="N1247" s="268">
        <f t="shared" si="85"/>
        <v>0</v>
      </c>
      <c r="O1247" s="268"/>
      <c r="P1247" s="268"/>
      <c r="Q1247" s="268"/>
      <c r="R1247" s="40"/>
      <c r="T1247" s="175" t="s">
        <v>22</v>
      </c>
      <c r="U1247" s="47" t="s">
        <v>45</v>
      </c>
      <c r="V1247" s="39"/>
      <c r="W1247" s="176">
        <f t="shared" si="86"/>
        <v>0</v>
      </c>
      <c r="X1247" s="176">
        <v>0</v>
      </c>
      <c r="Y1247" s="176">
        <f t="shared" si="87"/>
        <v>0</v>
      </c>
      <c r="Z1247" s="176">
        <v>0</v>
      </c>
      <c r="AA1247" s="177">
        <f t="shared" si="88"/>
        <v>0</v>
      </c>
      <c r="AR1247" s="21" t="s">
        <v>318</v>
      </c>
      <c r="AT1247" s="21" t="s">
        <v>177</v>
      </c>
      <c r="AU1247" s="21" t="s">
        <v>140</v>
      </c>
      <c r="AY1247" s="21" t="s">
        <v>176</v>
      </c>
      <c r="BE1247" s="113">
        <f t="shared" si="89"/>
        <v>0</v>
      </c>
      <c r="BF1247" s="113">
        <f t="shared" si="90"/>
        <v>0</v>
      </c>
      <c r="BG1247" s="113">
        <f t="shared" si="91"/>
        <v>0</v>
      </c>
      <c r="BH1247" s="113">
        <f t="shared" si="92"/>
        <v>0</v>
      </c>
      <c r="BI1247" s="113">
        <f t="shared" si="93"/>
        <v>0</v>
      </c>
      <c r="BJ1247" s="21" t="s">
        <v>88</v>
      </c>
      <c r="BK1247" s="113">
        <f t="shared" si="94"/>
        <v>0</v>
      </c>
      <c r="BL1247" s="21" t="s">
        <v>318</v>
      </c>
      <c r="BM1247" s="21" t="s">
        <v>1806</v>
      </c>
    </row>
    <row r="1248" spans="2:65" s="1" customFormat="1" ht="44.25" customHeight="1">
      <c r="B1248" s="38"/>
      <c r="C1248" s="171" t="s">
        <v>1807</v>
      </c>
      <c r="D1248" s="171" t="s">
        <v>177</v>
      </c>
      <c r="E1248" s="172" t="s">
        <v>1808</v>
      </c>
      <c r="F1248" s="265" t="s">
        <v>1809</v>
      </c>
      <c r="G1248" s="265"/>
      <c r="H1248" s="265"/>
      <c r="I1248" s="265"/>
      <c r="J1248" s="173" t="s">
        <v>461</v>
      </c>
      <c r="K1248" s="174">
        <v>1</v>
      </c>
      <c r="L1248" s="266">
        <v>0</v>
      </c>
      <c r="M1248" s="267"/>
      <c r="N1248" s="268">
        <f t="shared" si="85"/>
        <v>0</v>
      </c>
      <c r="O1248" s="268"/>
      <c r="P1248" s="268"/>
      <c r="Q1248" s="268"/>
      <c r="R1248" s="40"/>
      <c r="T1248" s="175" t="s">
        <v>22</v>
      </c>
      <c r="U1248" s="47" t="s">
        <v>45</v>
      </c>
      <c r="V1248" s="39"/>
      <c r="W1248" s="176">
        <f t="shared" si="86"/>
        <v>0</v>
      </c>
      <c r="X1248" s="176">
        <v>0</v>
      </c>
      <c r="Y1248" s="176">
        <f t="shared" si="87"/>
        <v>0</v>
      </c>
      <c r="Z1248" s="176">
        <v>0</v>
      </c>
      <c r="AA1248" s="177">
        <f t="shared" si="88"/>
        <v>0</v>
      </c>
      <c r="AR1248" s="21" t="s">
        <v>318</v>
      </c>
      <c r="AT1248" s="21" t="s">
        <v>177</v>
      </c>
      <c r="AU1248" s="21" t="s">
        <v>140</v>
      </c>
      <c r="AY1248" s="21" t="s">
        <v>176</v>
      </c>
      <c r="BE1248" s="113">
        <f t="shared" si="89"/>
        <v>0</v>
      </c>
      <c r="BF1248" s="113">
        <f t="shared" si="90"/>
        <v>0</v>
      </c>
      <c r="BG1248" s="113">
        <f t="shared" si="91"/>
        <v>0</v>
      </c>
      <c r="BH1248" s="113">
        <f t="shared" si="92"/>
        <v>0</v>
      </c>
      <c r="BI1248" s="113">
        <f t="shared" si="93"/>
        <v>0</v>
      </c>
      <c r="BJ1248" s="21" t="s">
        <v>88</v>
      </c>
      <c r="BK1248" s="113">
        <f t="shared" si="94"/>
        <v>0</v>
      </c>
      <c r="BL1248" s="21" t="s">
        <v>318</v>
      </c>
      <c r="BM1248" s="21" t="s">
        <v>1810</v>
      </c>
    </row>
    <row r="1249" spans="2:65" s="1" customFormat="1" ht="31.5" customHeight="1">
      <c r="B1249" s="38"/>
      <c r="C1249" s="171" t="s">
        <v>1811</v>
      </c>
      <c r="D1249" s="171" t="s">
        <v>177</v>
      </c>
      <c r="E1249" s="172" t="s">
        <v>1812</v>
      </c>
      <c r="F1249" s="265" t="s">
        <v>1813</v>
      </c>
      <c r="G1249" s="265"/>
      <c r="H1249" s="265"/>
      <c r="I1249" s="265"/>
      <c r="J1249" s="173" t="s">
        <v>461</v>
      </c>
      <c r="K1249" s="174">
        <v>15</v>
      </c>
      <c r="L1249" s="266">
        <v>0</v>
      </c>
      <c r="M1249" s="267"/>
      <c r="N1249" s="268">
        <f t="shared" si="85"/>
        <v>0</v>
      </c>
      <c r="O1249" s="268"/>
      <c r="P1249" s="268"/>
      <c r="Q1249" s="268"/>
      <c r="R1249" s="40"/>
      <c r="T1249" s="175" t="s">
        <v>22</v>
      </c>
      <c r="U1249" s="47" t="s">
        <v>45</v>
      </c>
      <c r="V1249" s="39"/>
      <c r="W1249" s="176">
        <f t="shared" si="86"/>
        <v>0</v>
      </c>
      <c r="X1249" s="176">
        <v>0</v>
      </c>
      <c r="Y1249" s="176">
        <f t="shared" si="87"/>
        <v>0</v>
      </c>
      <c r="Z1249" s="176">
        <v>0</v>
      </c>
      <c r="AA1249" s="177">
        <f t="shared" si="88"/>
        <v>0</v>
      </c>
      <c r="AR1249" s="21" t="s">
        <v>318</v>
      </c>
      <c r="AT1249" s="21" t="s">
        <v>177</v>
      </c>
      <c r="AU1249" s="21" t="s">
        <v>140</v>
      </c>
      <c r="AY1249" s="21" t="s">
        <v>176</v>
      </c>
      <c r="BE1249" s="113">
        <f t="shared" si="89"/>
        <v>0</v>
      </c>
      <c r="BF1249" s="113">
        <f t="shared" si="90"/>
        <v>0</v>
      </c>
      <c r="BG1249" s="113">
        <f t="shared" si="91"/>
        <v>0</v>
      </c>
      <c r="BH1249" s="113">
        <f t="shared" si="92"/>
        <v>0</v>
      </c>
      <c r="BI1249" s="113">
        <f t="shared" si="93"/>
        <v>0</v>
      </c>
      <c r="BJ1249" s="21" t="s">
        <v>88</v>
      </c>
      <c r="BK1249" s="113">
        <f t="shared" si="94"/>
        <v>0</v>
      </c>
      <c r="BL1249" s="21" t="s">
        <v>318</v>
      </c>
      <c r="BM1249" s="21" t="s">
        <v>1814</v>
      </c>
    </row>
    <row r="1250" spans="2:47" s="1" customFormat="1" ht="126" customHeight="1">
      <c r="B1250" s="38"/>
      <c r="C1250" s="39"/>
      <c r="D1250" s="39"/>
      <c r="E1250" s="39"/>
      <c r="F1250" s="315" t="s">
        <v>1815</v>
      </c>
      <c r="G1250" s="316"/>
      <c r="H1250" s="316"/>
      <c r="I1250" s="316"/>
      <c r="J1250" s="39"/>
      <c r="K1250" s="39"/>
      <c r="L1250" s="39"/>
      <c r="M1250" s="39"/>
      <c r="N1250" s="39"/>
      <c r="O1250" s="39"/>
      <c r="P1250" s="39"/>
      <c r="Q1250" s="39"/>
      <c r="R1250" s="40"/>
      <c r="T1250" s="146"/>
      <c r="U1250" s="39"/>
      <c r="V1250" s="39"/>
      <c r="W1250" s="39"/>
      <c r="X1250" s="39"/>
      <c r="Y1250" s="39"/>
      <c r="Z1250" s="39"/>
      <c r="AA1250" s="81"/>
      <c r="AT1250" s="21" t="s">
        <v>475</v>
      </c>
      <c r="AU1250" s="21" t="s">
        <v>140</v>
      </c>
    </row>
    <row r="1251" spans="2:65" s="1" customFormat="1" ht="31.5" customHeight="1">
      <c r="B1251" s="38"/>
      <c r="C1251" s="171" t="s">
        <v>1816</v>
      </c>
      <c r="D1251" s="171" t="s">
        <v>177</v>
      </c>
      <c r="E1251" s="172" t="s">
        <v>1817</v>
      </c>
      <c r="F1251" s="265" t="s">
        <v>1818</v>
      </c>
      <c r="G1251" s="265"/>
      <c r="H1251" s="265"/>
      <c r="I1251" s="265"/>
      <c r="J1251" s="173" t="s">
        <v>461</v>
      </c>
      <c r="K1251" s="174">
        <v>3</v>
      </c>
      <c r="L1251" s="266">
        <v>0</v>
      </c>
      <c r="M1251" s="267"/>
      <c r="N1251" s="268">
        <f>ROUND(L1251*K1251,2)</f>
        <v>0</v>
      </c>
      <c r="O1251" s="268"/>
      <c r="P1251" s="268"/>
      <c r="Q1251" s="268"/>
      <c r="R1251" s="40"/>
      <c r="T1251" s="175" t="s">
        <v>22</v>
      </c>
      <c r="U1251" s="47" t="s">
        <v>45</v>
      </c>
      <c r="V1251" s="39"/>
      <c r="W1251" s="176">
        <f>V1251*K1251</f>
        <v>0</v>
      </c>
      <c r="X1251" s="176">
        <v>0</v>
      </c>
      <c r="Y1251" s="176">
        <f>X1251*K1251</f>
        <v>0</v>
      </c>
      <c r="Z1251" s="176">
        <v>0</v>
      </c>
      <c r="AA1251" s="177">
        <f>Z1251*K1251</f>
        <v>0</v>
      </c>
      <c r="AR1251" s="21" t="s">
        <v>318</v>
      </c>
      <c r="AT1251" s="21" t="s">
        <v>177</v>
      </c>
      <c r="AU1251" s="21" t="s">
        <v>140</v>
      </c>
      <c r="AY1251" s="21" t="s">
        <v>176</v>
      </c>
      <c r="BE1251" s="113">
        <f>IF(U1251="základní",N1251,0)</f>
        <v>0</v>
      </c>
      <c r="BF1251" s="113">
        <f>IF(U1251="snížená",N1251,0)</f>
        <v>0</v>
      </c>
      <c r="BG1251" s="113">
        <f>IF(U1251="zákl. přenesená",N1251,0)</f>
        <v>0</v>
      </c>
      <c r="BH1251" s="113">
        <f>IF(U1251="sníž. přenesená",N1251,0)</f>
        <v>0</v>
      </c>
      <c r="BI1251" s="113">
        <f>IF(U1251="nulová",N1251,0)</f>
        <v>0</v>
      </c>
      <c r="BJ1251" s="21" t="s">
        <v>88</v>
      </c>
      <c r="BK1251" s="113">
        <f>ROUND(L1251*K1251,2)</f>
        <v>0</v>
      </c>
      <c r="BL1251" s="21" t="s">
        <v>318</v>
      </c>
      <c r="BM1251" s="21" t="s">
        <v>1819</v>
      </c>
    </row>
    <row r="1252" spans="2:47" s="1" customFormat="1" ht="114" customHeight="1">
      <c r="B1252" s="38"/>
      <c r="C1252" s="39"/>
      <c r="D1252" s="39"/>
      <c r="E1252" s="39"/>
      <c r="F1252" s="315" t="s">
        <v>1820</v>
      </c>
      <c r="G1252" s="316"/>
      <c r="H1252" s="316"/>
      <c r="I1252" s="316"/>
      <c r="J1252" s="39"/>
      <c r="K1252" s="39"/>
      <c r="L1252" s="39"/>
      <c r="M1252" s="39"/>
      <c r="N1252" s="39"/>
      <c r="O1252" s="39"/>
      <c r="P1252" s="39"/>
      <c r="Q1252" s="39"/>
      <c r="R1252" s="40"/>
      <c r="T1252" s="146"/>
      <c r="U1252" s="39"/>
      <c r="V1252" s="39"/>
      <c r="W1252" s="39"/>
      <c r="X1252" s="39"/>
      <c r="Y1252" s="39"/>
      <c r="Z1252" s="39"/>
      <c r="AA1252" s="81"/>
      <c r="AT1252" s="21" t="s">
        <v>475</v>
      </c>
      <c r="AU1252" s="21" t="s">
        <v>140</v>
      </c>
    </row>
    <row r="1253" spans="2:65" s="1" customFormat="1" ht="31.5" customHeight="1">
      <c r="B1253" s="38"/>
      <c r="C1253" s="171" t="s">
        <v>1821</v>
      </c>
      <c r="D1253" s="171" t="s">
        <v>177</v>
      </c>
      <c r="E1253" s="172" t="s">
        <v>1822</v>
      </c>
      <c r="F1253" s="265" t="s">
        <v>1823</v>
      </c>
      <c r="G1253" s="265"/>
      <c r="H1253" s="265"/>
      <c r="I1253" s="265"/>
      <c r="J1253" s="173" t="s">
        <v>461</v>
      </c>
      <c r="K1253" s="174">
        <v>4</v>
      </c>
      <c r="L1253" s="266">
        <v>0</v>
      </c>
      <c r="M1253" s="267"/>
      <c r="N1253" s="268">
        <f>ROUND(L1253*K1253,2)</f>
        <v>0</v>
      </c>
      <c r="O1253" s="268"/>
      <c r="P1253" s="268"/>
      <c r="Q1253" s="268"/>
      <c r="R1253" s="40"/>
      <c r="T1253" s="175" t="s">
        <v>22</v>
      </c>
      <c r="U1253" s="47" t="s">
        <v>45</v>
      </c>
      <c r="V1253" s="39"/>
      <c r="W1253" s="176">
        <f>V1253*K1253</f>
        <v>0</v>
      </c>
      <c r="X1253" s="176">
        <v>0</v>
      </c>
      <c r="Y1253" s="176">
        <f>X1253*K1253</f>
        <v>0</v>
      </c>
      <c r="Z1253" s="176">
        <v>0</v>
      </c>
      <c r="AA1253" s="177">
        <f>Z1253*K1253</f>
        <v>0</v>
      </c>
      <c r="AR1253" s="21" t="s">
        <v>318</v>
      </c>
      <c r="AT1253" s="21" t="s">
        <v>177</v>
      </c>
      <c r="AU1253" s="21" t="s">
        <v>140</v>
      </c>
      <c r="AY1253" s="21" t="s">
        <v>176</v>
      </c>
      <c r="BE1253" s="113">
        <f>IF(U1253="základní",N1253,0)</f>
        <v>0</v>
      </c>
      <c r="BF1253" s="113">
        <f>IF(U1253="snížená",N1253,0)</f>
        <v>0</v>
      </c>
      <c r="BG1253" s="113">
        <f>IF(U1253="zákl. přenesená",N1253,0)</f>
        <v>0</v>
      </c>
      <c r="BH1253" s="113">
        <f>IF(U1253="sníž. přenesená",N1253,0)</f>
        <v>0</v>
      </c>
      <c r="BI1253" s="113">
        <f>IF(U1253="nulová",N1253,0)</f>
        <v>0</v>
      </c>
      <c r="BJ1253" s="21" t="s">
        <v>88</v>
      </c>
      <c r="BK1253" s="113">
        <f>ROUND(L1253*K1253,2)</f>
        <v>0</v>
      </c>
      <c r="BL1253" s="21" t="s">
        <v>318</v>
      </c>
      <c r="BM1253" s="21" t="s">
        <v>1824</v>
      </c>
    </row>
    <row r="1254" spans="2:47" s="1" customFormat="1" ht="114" customHeight="1">
      <c r="B1254" s="38"/>
      <c r="C1254" s="39"/>
      <c r="D1254" s="39"/>
      <c r="E1254" s="39"/>
      <c r="F1254" s="315" t="s">
        <v>1820</v>
      </c>
      <c r="G1254" s="316"/>
      <c r="H1254" s="316"/>
      <c r="I1254" s="316"/>
      <c r="J1254" s="39"/>
      <c r="K1254" s="39"/>
      <c r="L1254" s="39"/>
      <c r="M1254" s="39"/>
      <c r="N1254" s="39"/>
      <c r="O1254" s="39"/>
      <c r="P1254" s="39"/>
      <c r="Q1254" s="39"/>
      <c r="R1254" s="40"/>
      <c r="T1254" s="146"/>
      <c r="U1254" s="39"/>
      <c r="V1254" s="39"/>
      <c r="W1254" s="39"/>
      <c r="X1254" s="39"/>
      <c r="Y1254" s="39"/>
      <c r="Z1254" s="39"/>
      <c r="AA1254" s="81"/>
      <c r="AT1254" s="21" t="s">
        <v>475</v>
      </c>
      <c r="AU1254" s="21" t="s">
        <v>140</v>
      </c>
    </row>
    <row r="1255" spans="2:65" s="1" customFormat="1" ht="31.5" customHeight="1">
      <c r="B1255" s="38"/>
      <c r="C1255" s="171" t="s">
        <v>1825</v>
      </c>
      <c r="D1255" s="171" t="s">
        <v>177</v>
      </c>
      <c r="E1255" s="172" t="s">
        <v>1826</v>
      </c>
      <c r="F1255" s="265" t="s">
        <v>1827</v>
      </c>
      <c r="G1255" s="265"/>
      <c r="H1255" s="265"/>
      <c r="I1255" s="265"/>
      <c r="J1255" s="173" t="s">
        <v>461</v>
      </c>
      <c r="K1255" s="174">
        <v>1</v>
      </c>
      <c r="L1255" s="266">
        <v>0</v>
      </c>
      <c r="M1255" s="267"/>
      <c r="N1255" s="268">
        <f>ROUND(L1255*K1255,2)</f>
        <v>0</v>
      </c>
      <c r="O1255" s="268"/>
      <c r="P1255" s="268"/>
      <c r="Q1255" s="268"/>
      <c r="R1255" s="40"/>
      <c r="T1255" s="175" t="s">
        <v>22</v>
      </c>
      <c r="U1255" s="47" t="s">
        <v>45</v>
      </c>
      <c r="V1255" s="39"/>
      <c r="W1255" s="176">
        <f>V1255*K1255</f>
        <v>0</v>
      </c>
      <c r="X1255" s="176">
        <v>0</v>
      </c>
      <c r="Y1255" s="176">
        <f>X1255*K1255</f>
        <v>0</v>
      </c>
      <c r="Z1255" s="176">
        <v>0</v>
      </c>
      <c r="AA1255" s="177">
        <f>Z1255*K1255</f>
        <v>0</v>
      </c>
      <c r="AR1255" s="21" t="s">
        <v>318</v>
      </c>
      <c r="AT1255" s="21" t="s">
        <v>177</v>
      </c>
      <c r="AU1255" s="21" t="s">
        <v>140</v>
      </c>
      <c r="AY1255" s="21" t="s">
        <v>176</v>
      </c>
      <c r="BE1255" s="113">
        <f>IF(U1255="základní",N1255,0)</f>
        <v>0</v>
      </c>
      <c r="BF1255" s="113">
        <f>IF(U1255="snížená",N1255,0)</f>
        <v>0</v>
      </c>
      <c r="BG1255" s="113">
        <f>IF(U1255="zákl. přenesená",N1255,0)</f>
        <v>0</v>
      </c>
      <c r="BH1255" s="113">
        <f>IF(U1255="sníž. přenesená",N1255,0)</f>
        <v>0</v>
      </c>
      <c r="BI1255" s="113">
        <f>IF(U1255="nulová",N1255,0)</f>
        <v>0</v>
      </c>
      <c r="BJ1255" s="21" t="s">
        <v>88</v>
      </c>
      <c r="BK1255" s="113">
        <f>ROUND(L1255*K1255,2)</f>
        <v>0</v>
      </c>
      <c r="BL1255" s="21" t="s">
        <v>318</v>
      </c>
      <c r="BM1255" s="21" t="s">
        <v>1828</v>
      </c>
    </row>
    <row r="1256" spans="2:47" s="1" customFormat="1" ht="114" customHeight="1">
      <c r="B1256" s="38"/>
      <c r="C1256" s="39"/>
      <c r="D1256" s="39"/>
      <c r="E1256" s="39"/>
      <c r="F1256" s="315" t="s">
        <v>1820</v>
      </c>
      <c r="G1256" s="316"/>
      <c r="H1256" s="316"/>
      <c r="I1256" s="316"/>
      <c r="J1256" s="39"/>
      <c r="K1256" s="39"/>
      <c r="L1256" s="39"/>
      <c r="M1256" s="39"/>
      <c r="N1256" s="39"/>
      <c r="O1256" s="39"/>
      <c r="P1256" s="39"/>
      <c r="Q1256" s="39"/>
      <c r="R1256" s="40"/>
      <c r="T1256" s="146"/>
      <c r="U1256" s="39"/>
      <c r="V1256" s="39"/>
      <c r="W1256" s="39"/>
      <c r="X1256" s="39"/>
      <c r="Y1256" s="39"/>
      <c r="Z1256" s="39"/>
      <c r="AA1256" s="81"/>
      <c r="AT1256" s="21" t="s">
        <v>475</v>
      </c>
      <c r="AU1256" s="21" t="s">
        <v>140</v>
      </c>
    </row>
    <row r="1257" spans="2:65" s="1" customFormat="1" ht="31.5" customHeight="1">
      <c r="B1257" s="38"/>
      <c r="C1257" s="171" t="s">
        <v>1829</v>
      </c>
      <c r="D1257" s="171" t="s">
        <v>177</v>
      </c>
      <c r="E1257" s="172" t="s">
        <v>1830</v>
      </c>
      <c r="F1257" s="265" t="s">
        <v>1831</v>
      </c>
      <c r="G1257" s="265"/>
      <c r="H1257" s="265"/>
      <c r="I1257" s="265"/>
      <c r="J1257" s="173" t="s">
        <v>461</v>
      </c>
      <c r="K1257" s="174">
        <v>1</v>
      </c>
      <c r="L1257" s="266">
        <v>0</v>
      </c>
      <c r="M1257" s="267"/>
      <c r="N1257" s="268">
        <f>ROUND(L1257*K1257,2)</f>
        <v>0</v>
      </c>
      <c r="O1257" s="268"/>
      <c r="P1257" s="268"/>
      <c r="Q1257" s="268"/>
      <c r="R1257" s="40"/>
      <c r="T1257" s="175" t="s">
        <v>22</v>
      </c>
      <c r="U1257" s="47" t="s">
        <v>45</v>
      </c>
      <c r="V1257" s="39"/>
      <c r="W1257" s="176">
        <f>V1257*K1257</f>
        <v>0</v>
      </c>
      <c r="X1257" s="176">
        <v>0</v>
      </c>
      <c r="Y1257" s="176">
        <f>X1257*K1257</f>
        <v>0</v>
      </c>
      <c r="Z1257" s="176">
        <v>0</v>
      </c>
      <c r="AA1257" s="177">
        <f>Z1257*K1257</f>
        <v>0</v>
      </c>
      <c r="AR1257" s="21" t="s">
        <v>318</v>
      </c>
      <c r="AT1257" s="21" t="s">
        <v>177</v>
      </c>
      <c r="AU1257" s="21" t="s">
        <v>140</v>
      </c>
      <c r="AY1257" s="21" t="s">
        <v>176</v>
      </c>
      <c r="BE1257" s="113">
        <f>IF(U1257="základní",N1257,0)</f>
        <v>0</v>
      </c>
      <c r="BF1257" s="113">
        <f>IF(U1257="snížená",N1257,0)</f>
        <v>0</v>
      </c>
      <c r="BG1257" s="113">
        <f>IF(U1257="zákl. přenesená",N1257,0)</f>
        <v>0</v>
      </c>
      <c r="BH1257" s="113">
        <f>IF(U1257="sníž. přenesená",N1257,0)</f>
        <v>0</v>
      </c>
      <c r="BI1257" s="113">
        <f>IF(U1257="nulová",N1257,0)</f>
        <v>0</v>
      </c>
      <c r="BJ1257" s="21" t="s">
        <v>88</v>
      </c>
      <c r="BK1257" s="113">
        <f>ROUND(L1257*K1257,2)</f>
        <v>0</v>
      </c>
      <c r="BL1257" s="21" t="s">
        <v>318</v>
      </c>
      <c r="BM1257" s="21" t="s">
        <v>1832</v>
      </c>
    </row>
    <row r="1258" spans="2:47" s="1" customFormat="1" ht="114" customHeight="1">
      <c r="B1258" s="38"/>
      <c r="C1258" s="39"/>
      <c r="D1258" s="39"/>
      <c r="E1258" s="39"/>
      <c r="F1258" s="315" t="s">
        <v>1820</v>
      </c>
      <c r="G1258" s="316"/>
      <c r="H1258" s="316"/>
      <c r="I1258" s="316"/>
      <c r="J1258" s="39"/>
      <c r="K1258" s="39"/>
      <c r="L1258" s="39"/>
      <c r="M1258" s="39"/>
      <c r="N1258" s="39"/>
      <c r="O1258" s="39"/>
      <c r="P1258" s="39"/>
      <c r="Q1258" s="39"/>
      <c r="R1258" s="40"/>
      <c r="T1258" s="146"/>
      <c r="U1258" s="39"/>
      <c r="V1258" s="39"/>
      <c r="W1258" s="39"/>
      <c r="X1258" s="39"/>
      <c r="Y1258" s="39"/>
      <c r="Z1258" s="39"/>
      <c r="AA1258" s="81"/>
      <c r="AT1258" s="21" t="s">
        <v>475</v>
      </c>
      <c r="AU1258" s="21" t="s">
        <v>140</v>
      </c>
    </row>
    <row r="1259" spans="2:65" s="1" customFormat="1" ht="31.5" customHeight="1">
      <c r="B1259" s="38"/>
      <c r="C1259" s="171" t="s">
        <v>1833</v>
      </c>
      <c r="D1259" s="171" t="s">
        <v>177</v>
      </c>
      <c r="E1259" s="172" t="s">
        <v>1834</v>
      </c>
      <c r="F1259" s="265" t="s">
        <v>1835</v>
      </c>
      <c r="G1259" s="265"/>
      <c r="H1259" s="265"/>
      <c r="I1259" s="265"/>
      <c r="J1259" s="173" t="s">
        <v>461</v>
      </c>
      <c r="K1259" s="174">
        <v>1</v>
      </c>
      <c r="L1259" s="266">
        <v>0</v>
      </c>
      <c r="M1259" s="267"/>
      <c r="N1259" s="268">
        <f>ROUND(L1259*K1259,2)</f>
        <v>0</v>
      </c>
      <c r="O1259" s="268"/>
      <c r="P1259" s="268"/>
      <c r="Q1259" s="268"/>
      <c r="R1259" s="40"/>
      <c r="T1259" s="175" t="s">
        <v>22</v>
      </c>
      <c r="U1259" s="47" t="s">
        <v>45</v>
      </c>
      <c r="V1259" s="39"/>
      <c r="W1259" s="176">
        <f>V1259*K1259</f>
        <v>0</v>
      </c>
      <c r="X1259" s="176">
        <v>0</v>
      </c>
      <c r="Y1259" s="176">
        <f>X1259*K1259</f>
        <v>0</v>
      </c>
      <c r="Z1259" s="176">
        <v>0</v>
      </c>
      <c r="AA1259" s="177">
        <f>Z1259*K1259</f>
        <v>0</v>
      </c>
      <c r="AR1259" s="21" t="s">
        <v>318</v>
      </c>
      <c r="AT1259" s="21" t="s">
        <v>177</v>
      </c>
      <c r="AU1259" s="21" t="s">
        <v>140</v>
      </c>
      <c r="AY1259" s="21" t="s">
        <v>176</v>
      </c>
      <c r="BE1259" s="113">
        <f>IF(U1259="základní",N1259,0)</f>
        <v>0</v>
      </c>
      <c r="BF1259" s="113">
        <f>IF(U1259="snížená",N1259,0)</f>
        <v>0</v>
      </c>
      <c r="BG1259" s="113">
        <f>IF(U1259="zákl. přenesená",N1259,0)</f>
        <v>0</v>
      </c>
      <c r="BH1259" s="113">
        <f>IF(U1259="sníž. přenesená",N1259,0)</f>
        <v>0</v>
      </c>
      <c r="BI1259" s="113">
        <f>IF(U1259="nulová",N1259,0)</f>
        <v>0</v>
      </c>
      <c r="BJ1259" s="21" t="s">
        <v>88</v>
      </c>
      <c r="BK1259" s="113">
        <f>ROUND(L1259*K1259,2)</f>
        <v>0</v>
      </c>
      <c r="BL1259" s="21" t="s">
        <v>318</v>
      </c>
      <c r="BM1259" s="21" t="s">
        <v>1836</v>
      </c>
    </row>
    <row r="1260" spans="2:47" s="1" customFormat="1" ht="114" customHeight="1">
      <c r="B1260" s="38"/>
      <c r="C1260" s="39"/>
      <c r="D1260" s="39"/>
      <c r="E1260" s="39"/>
      <c r="F1260" s="315" t="s">
        <v>1820</v>
      </c>
      <c r="G1260" s="316"/>
      <c r="H1260" s="316"/>
      <c r="I1260" s="316"/>
      <c r="J1260" s="39"/>
      <c r="K1260" s="39"/>
      <c r="L1260" s="39"/>
      <c r="M1260" s="39"/>
      <c r="N1260" s="39"/>
      <c r="O1260" s="39"/>
      <c r="P1260" s="39"/>
      <c r="Q1260" s="39"/>
      <c r="R1260" s="40"/>
      <c r="T1260" s="146"/>
      <c r="U1260" s="39"/>
      <c r="V1260" s="39"/>
      <c r="W1260" s="39"/>
      <c r="X1260" s="39"/>
      <c r="Y1260" s="39"/>
      <c r="Z1260" s="39"/>
      <c r="AA1260" s="81"/>
      <c r="AT1260" s="21" t="s">
        <v>475</v>
      </c>
      <c r="AU1260" s="21" t="s">
        <v>140</v>
      </c>
    </row>
    <row r="1261" spans="2:65" s="1" customFormat="1" ht="31.5" customHeight="1">
      <c r="B1261" s="38"/>
      <c r="C1261" s="171" t="s">
        <v>1837</v>
      </c>
      <c r="D1261" s="171" t="s">
        <v>177</v>
      </c>
      <c r="E1261" s="172" t="s">
        <v>1838</v>
      </c>
      <c r="F1261" s="265" t="s">
        <v>1839</v>
      </c>
      <c r="G1261" s="265"/>
      <c r="H1261" s="265"/>
      <c r="I1261" s="265"/>
      <c r="J1261" s="173" t="s">
        <v>461</v>
      </c>
      <c r="K1261" s="174">
        <v>2</v>
      </c>
      <c r="L1261" s="266">
        <v>0</v>
      </c>
      <c r="M1261" s="267"/>
      <c r="N1261" s="268">
        <f>ROUND(L1261*K1261,2)</f>
        <v>0</v>
      </c>
      <c r="O1261" s="268"/>
      <c r="P1261" s="268"/>
      <c r="Q1261" s="268"/>
      <c r="R1261" s="40"/>
      <c r="T1261" s="175" t="s">
        <v>22</v>
      </c>
      <c r="U1261" s="47" t="s">
        <v>45</v>
      </c>
      <c r="V1261" s="39"/>
      <c r="W1261" s="176">
        <f>V1261*K1261</f>
        <v>0</v>
      </c>
      <c r="X1261" s="176">
        <v>0</v>
      </c>
      <c r="Y1261" s="176">
        <f>X1261*K1261</f>
        <v>0</v>
      </c>
      <c r="Z1261" s="176">
        <v>0</v>
      </c>
      <c r="AA1261" s="177">
        <f>Z1261*K1261</f>
        <v>0</v>
      </c>
      <c r="AR1261" s="21" t="s">
        <v>318</v>
      </c>
      <c r="AT1261" s="21" t="s">
        <v>177</v>
      </c>
      <c r="AU1261" s="21" t="s">
        <v>140</v>
      </c>
      <c r="AY1261" s="21" t="s">
        <v>176</v>
      </c>
      <c r="BE1261" s="113">
        <f>IF(U1261="základní",N1261,0)</f>
        <v>0</v>
      </c>
      <c r="BF1261" s="113">
        <f>IF(U1261="snížená",N1261,0)</f>
        <v>0</v>
      </c>
      <c r="BG1261" s="113">
        <f>IF(U1261="zákl. přenesená",N1261,0)</f>
        <v>0</v>
      </c>
      <c r="BH1261" s="113">
        <f>IF(U1261="sníž. přenesená",N1261,0)</f>
        <v>0</v>
      </c>
      <c r="BI1261" s="113">
        <f>IF(U1261="nulová",N1261,0)</f>
        <v>0</v>
      </c>
      <c r="BJ1261" s="21" t="s">
        <v>88</v>
      </c>
      <c r="BK1261" s="113">
        <f>ROUND(L1261*K1261,2)</f>
        <v>0</v>
      </c>
      <c r="BL1261" s="21" t="s">
        <v>318</v>
      </c>
      <c r="BM1261" s="21" t="s">
        <v>1840</v>
      </c>
    </row>
    <row r="1262" spans="2:47" s="1" customFormat="1" ht="114" customHeight="1">
      <c r="B1262" s="38"/>
      <c r="C1262" s="39"/>
      <c r="D1262" s="39"/>
      <c r="E1262" s="39"/>
      <c r="F1262" s="315" t="s">
        <v>1820</v>
      </c>
      <c r="G1262" s="316"/>
      <c r="H1262" s="316"/>
      <c r="I1262" s="316"/>
      <c r="J1262" s="39"/>
      <c r="K1262" s="39"/>
      <c r="L1262" s="39"/>
      <c r="M1262" s="39"/>
      <c r="N1262" s="39"/>
      <c r="O1262" s="39"/>
      <c r="P1262" s="39"/>
      <c r="Q1262" s="39"/>
      <c r="R1262" s="40"/>
      <c r="T1262" s="146"/>
      <c r="U1262" s="39"/>
      <c r="V1262" s="39"/>
      <c r="W1262" s="39"/>
      <c r="X1262" s="39"/>
      <c r="Y1262" s="39"/>
      <c r="Z1262" s="39"/>
      <c r="AA1262" s="81"/>
      <c r="AT1262" s="21" t="s">
        <v>475</v>
      </c>
      <c r="AU1262" s="21" t="s">
        <v>140</v>
      </c>
    </row>
    <row r="1263" spans="2:65" s="1" customFormat="1" ht="31.5" customHeight="1">
      <c r="B1263" s="38"/>
      <c r="C1263" s="171" t="s">
        <v>1841</v>
      </c>
      <c r="D1263" s="171" t="s">
        <v>177</v>
      </c>
      <c r="E1263" s="172" t="s">
        <v>1842</v>
      </c>
      <c r="F1263" s="265" t="s">
        <v>1843</v>
      </c>
      <c r="G1263" s="265"/>
      <c r="H1263" s="265"/>
      <c r="I1263" s="265"/>
      <c r="J1263" s="173" t="s">
        <v>461</v>
      </c>
      <c r="K1263" s="174">
        <v>2</v>
      </c>
      <c r="L1263" s="266">
        <v>0</v>
      </c>
      <c r="M1263" s="267"/>
      <c r="N1263" s="268">
        <f>ROUND(L1263*K1263,2)</f>
        <v>0</v>
      </c>
      <c r="O1263" s="268"/>
      <c r="P1263" s="268"/>
      <c r="Q1263" s="268"/>
      <c r="R1263" s="40"/>
      <c r="T1263" s="175" t="s">
        <v>22</v>
      </c>
      <c r="U1263" s="47" t="s">
        <v>45</v>
      </c>
      <c r="V1263" s="39"/>
      <c r="W1263" s="176">
        <f>V1263*K1263</f>
        <v>0</v>
      </c>
      <c r="X1263" s="176">
        <v>0</v>
      </c>
      <c r="Y1263" s="176">
        <f>X1263*K1263</f>
        <v>0</v>
      </c>
      <c r="Z1263" s="176">
        <v>0</v>
      </c>
      <c r="AA1263" s="177">
        <f>Z1263*K1263</f>
        <v>0</v>
      </c>
      <c r="AR1263" s="21" t="s">
        <v>318</v>
      </c>
      <c r="AT1263" s="21" t="s">
        <v>177</v>
      </c>
      <c r="AU1263" s="21" t="s">
        <v>140</v>
      </c>
      <c r="AY1263" s="21" t="s">
        <v>176</v>
      </c>
      <c r="BE1263" s="113">
        <f>IF(U1263="základní",N1263,0)</f>
        <v>0</v>
      </c>
      <c r="BF1263" s="113">
        <f>IF(U1263="snížená",N1263,0)</f>
        <v>0</v>
      </c>
      <c r="BG1263" s="113">
        <f>IF(U1263="zákl. přenesená",N1263,0)</f>
        <v>0</v>
      </c>
      <c r="BH1263" s="113">
        <f>IF(U1263="sníž. přenesená",N1263,0)</f>
        <v>0</v>
      </c>
      <c r="BI1263" s="113">
        <f>IF(U1263="nulová",N1263,0)</f>
        <v>0</v>
      </c>
      <c r="BJ1263" s="21" t="s">
        <v>88</v>
      </c>
      <c r="BK1263" s="113">
        <f>ROUND(L1263*K1263,2)</f>
        <v>0</v>
      </c>
      <c r="BL1263" s="21" t="s">
        <v>318</v>
      </c>
      <c r="BM1263" s="21" t="s">
        <v>1844</v>
      </c>
    </row>
    <row r="1264" spans="2:47" s="1" customFormat="1" ht="42" customHeight="1">
      <c r="B1264" s="38"/>
      <c r="C1264" s="39"/>
      <c r="D1264" s="39"/>
      <c r="E1264" s="39"/>
      <c r="F1264" s="315" t="s">
        <v>1845</v>
      </c>
      <c r="G1264" s="316"/>
      <c r="H1264" s="316"/>
      <c r="I1264" s="316"/>
      <c r="J1264" s="39"/>
      <c r="K1264" s="39"/>
      <c r="L1264" s="39"/>
      <c r="M1264" s="39"/>
      <c r="N1264" s="39"/>
      <c r="O1264" s="39"/>
      <c r="P1264" s="39"/>
      <c r="Q1264" s="39"/>
      <c r="R1264" s="40"/>
      <c r="T1264" s="146"/>
      <c r="U1264" s="39"/>
      <c r="V1264" s="39"/>
      <c r="W1264" s="39"/>
      <c r="X1264" s="39"/>
      <c r="Y1264" s="39"/>
      <c r="Z1264" s="39"/>
      <c r="AA1264" s="81"/>
      <c r="AT1264" s="21" t="s">
        <v>475</v>
      </c>
      <c r="AU1264" s="21" t="s">
        <v>140</v>
      </c>
    </row>
    <row r="1265" spans="2:65" s="1" customFormat="1" ht="31.5" customHeight="1">
      <c r="B1265" s="38"/>
      <c r="C1265" s="171" t="s">
        <v>1846</v>
      </c>
      <c r="D1265" s="171" t="s">
        <v>177</v>
      </c>
      <c r="E1265" s="172" t="s">
        <v>1847</v>
      </c>
      <c r="F1265" s="265" t="s">
        <v>1848</v>
      </c>
      <c r="G1265" s="265"/>
      <c r="H1265" s="265"/>
      <c r="I1265" s="265"/>
      <c r="J1265" s="173" t="s">
        <v>461</v>
      </c>
      <c r="K1265" s="174">
        <v>1</v>
      </c>
      <c r="L1265" s="266">
        <v>0</v>
      </c>
      <c r="M1265" s="267"/>
      <c r="N1265" s="268">
        <f>ROUND(L1265*K1265,2)</f>
        <v>0</v>
      </c>
      <c r="O1265" s="268"/>
      <c r="P1265" s="268"/>
      <c r="Q1265" s="268"/>
      <c r="R1265" s="40"/>
      <c r="T1265" s="175" t="s">
        <v>22</v>
      </c>
      <c r="U1265" s="47" t="s">
        <v>45</v>
      </c>
      <c r="V1265" s="39"/>
      <c r="W1265" s="176">
        <f>V1265*K1265</f>
        <v>0</v>
      </c>
      <c r="X1265" s="176">
        <v>0</v>
      </c>
      <c r="Y1265" s="176">
        <f>X1265*K1265</f>
        <v>0</v>
      </c>
      <c r="Z1265" s="176">
        <v>0</v>
      </c>
      <c r="AA1265" s="177">
        <f>Z1265*K1265</f>
        <v>0</v>
      </c>
      <c r="AR1265" s="21" t="s">
        <v>318</v>
      </c>
      <c r="AT1265" s="21" t="s">
        <v>177</v>
      </c>
      <c r="AU1265" s="21" t="s">
        <v>140</v>
      </c>
      <c r="AY1265" s="21" t="s">
        <v>176</v>
      </c>
      <c r="BE1265" s="113">
        <f>IF(U1265="základní",N1265,0)</f>
        <v>0</v>
      </c>
      <c r="BF1265" s="113">
        <f>IF(U1265="snížená",N1265,0)</f>
        <v>0</v>
      </c>
      <c r="BG1265" s="113">
        <f>IF(U1265="zákl. přenesená",N1265,0)</f>
        <v>0</v>
      </c>
      <c r="BH1265" s="113">
        <f>IF(U1265="sníž. přenesená",N1265,0)</f>
        <v>0</v>
      </c>
      <c r="BI1265" s="113">
        <f>IF(U1265="nulová",N1265,0)</f>
        <v>0</v>
      </c>
      <c r="BJ1265" s="21" t="s">
        <v>88</v>
      </c>
      <c r="BK1265" s="113">
        <f>ROUND(L1265*K1265,2)</f>
        <v>0</v>
      </c>
      <c r="BL1265" s="21" t="s">
        <v>318</v>
      </c>
      <c r="BM1265" s="21" t="s">
        <v>1849</v>
      </c>
    </row>
    <row r="1266" spans="2:47" s="1" customFormat="1" ht="42" customHeight="1">
      <c r="B1266" s="38"/>
      <c r="C1266" s="39"/>
      <c r="D1266" s="39"/>
      <c r="E1266" s="39"/>
      <c r="F1266" s="315" t="s">
        <v>1845</v>
      </c>
      <c r="G1266" s="316"/>
      <c r="H1266" s="316"/>
      <c r="I1266" s="316"/>
      <c r="J1266" s="39"/>
      <c r="K1266" s="39"/>
      <c r="L1266" s="39"/>
      <c r="M1266" s="39"/>
      <c r="N1266" s="39"/>
      <c r="O1266" s="39"/>
      <c r="P1266" s="39"/>
      <c r="Q1266" s="39"/>
      <c r="R1266" s="40"/>
      <c r="T1266" s="146"/>
      <c r="U1266" s="39"/>
      <c r="V1266" s="39"/>
      <c r="W1266" s="39"/>
      <c r="X1266" s="39"/>
      <c r="Y1266" s="39"/>
      <c r="Z1266" s="39"/>
      <c r="AA1266" s="81"/>
      <c r="AT1266" s="21" t="s">
        <v>475</v>
      </c>
      <c r="AU1266" s="21" t="s">
        <v>140</v>
      </c>
    </row>
    <row r="1267" spans="2:65" s="1" customFormat="1" ht="22.5" customHeight="1">
      <c r="B1267" s="38"/>
      <c r="C1267" s="171" t="s">
        <v>1850</v>
      </c>
      <c r="D1267" s="171" t="s">
        <v>177</v>
      </c>
      <c r="E1267" s="172" t="s">
        <v>1851</v>
      </c>
      <c r="F1267" s="265" t="s">
        <v>1852</v>
      </c>
      <c r="G1267" s="265"/>
      <c r="H1267" s="265"/>
      <c r="I1267" s="265"/>
      <c r="J1267" s="173" t="s">
        <v>461</v>
      </c>
      <c r="K1267" s="174">
        <v>1</v>
      </c>
      <c r="L1267" s="266">
        <v>0</v>
      </c>
      <c r="M1267" s="267"/>
      <c r="N1267" s="268">
        <f>ROUND(L1267*K1267,2)</f>
        <v>0</v>
      </c>
      <c r="O1267" s="268"/>
      <c r="P1267" s="268"/>
      <c r="Q1267" s="268"/>
      <c r="R1267" s="40"/>
      <c r="T1267" s="175" t="s">
        <v>22</v>
      </c>
      <c r="U1267" s="47" t="s">
        <v>45</v>
      </c>
      <c r="V1267" s="39"/>
      <c r="W1267" s="176">
        <f>V1267*K1267</f>
        <v>0</v>
      </c>
      <c r="X1267" s="176">
        <v>0</v>
      </c>
      <c r="Y1267" s="176">
        <f>X1267*K1267</f>
        <v>0</v>
      </c>
      <c r="Z1267" s="176">
        <v>0</v>
      </c>
      <c r="AA1267" s="177">
        <f>Z1267*K1267</f>
        <v>0</v>
      </c>
      <c r="AR1267" s="21" t="s">
        <v>318</v>
      </c>
      <c r="AT1267" s="21" t="s">
        <v>177</v>
      </c>
      <c r="AU1267" s="21" t="s">
        <v>140</v>
      </c>
      <c r="AY1267" s="21" t="s">
        <v>176</v>
      </c>
      <c r="BE1267" s="113">
        <f>IF(U1267="základní",N1267,0)</f>
        <v>0</v>
      </c>
      <c r="BF1267" s="113">
        <f>IF(U1267="snížená",N1267,0)</f>
        <v>0</v>
      </c>
      <c r="BG1267" s="113">
        <f>IF(U1267="zákl. přenesená",N1267,0)</f>
        <v>0</v>
      </c>
      <c r="BH1267" s="113">
        <f>IF(U1267="sníž. přenesená",N1267,0)</f>
        <v>0</v>
      </c>
      <c r="BI1267" s="113">
        <f>IF(U1267="nulová",N1267,0)</f>
        <v>0</v>
      </c>
      <c r="BJ1267" s="21" t="s">
        <v>88</v>
      </c>
      <c r="BK1267" s="113">
        <f>ROUND(L1267*K1267,2)</f>
        <v>0</v>
      </c>
      <c r="BL1267" s="21" t="s">
        <v>318</v>
      </c>
      <c r="BM1267" s="21" t="s">
        <v>1853</v>
      </c>
    </row>
    <row r="1268" spans="2:47" s="1" customFormat="1" ht="42" customHeight="1">
      <c r="B1268" s="38"/>
      <c r="C1268" s="39"/>
      <c r="D1268" s="39"/>
      <c r="E1268" s="39"/>
      <c r="F1268" s="315" t="s">
        <v>1845</v>
      </c>
      <c r="G1268" s="316"/>
      <c r="H1268" s="316"/>
      <c r="I1268" s="316"/>
      <c r="J1268" s="39"/>
      <c r="K1268" s="39"/>
      <c r="L1268" s="39"/>
      <c r="M1268" s="39"/>
      <c r="N1268" s="39"/>
      <c r="O1268" s="39"/>
      <c r="P1268" s="39"/>
      <c r="Q1268" s="39"/>
      <c r="R1268" s="40"/>
      <c r="T1268" s="146"/>
      <c r="U1268" s="39"/>
      <c r="V1268" s="39"/>
      <c r="W1268" s="39"/>
      <c r="X1268" s="39"/>
      <c r="Y1268" s="39"/>
      <c r="Z1268" s="39"/>
      <c r="AA1268" s="81"/>
      <c r="AT1268" s="21" t="s">
        <v>475</v>
      </c>
      <c r="AU1268" s="21" t="s">
        <v>140</v>
      </c>
    </row>
    <row r="1269" spans="2:65" s="1" customFormat="1" ht="31.5" customHeight="1">
      <c r="B1269" s="38"/>
      <c r="C1269" s="171" t="s">
        <v>1854</v>
      </c>
      <c r="D1269" s="171" t="s">
        <v>177</v>
      </c>
      <c r="E1269" s="172" t="s">
        <v>1855</v>
      </c>
      <c r="F1269" s="265" t="s">
        <v>1856</v>
      </c>
      <c r="G1269" s="265"/>
      <c r="H1269" s="265"/>
      <c r="I1269" s="265"/>
      <c r="J1269" s="173" t="s">
        <v>461</v>
      </c>
      <c r="K1269" s="174">
        <v>1</v>
      </c>
      <c r="L1269" s="266">
        <v>0</v>
      </c>
      <c r="M1269" s="267"/>
      <c r="N1269" s="268">
        <f>ROUND(L1269*K1269,2)</f>
        <v>0</v>
      </c>
      <c r="O1269" s="268"/>
      <c r="P1269" s="268"/>
      <c r="Q1269" s="268"/>
      <c r="R1269" s="40"/>
      <c r="T1269" s="175" t="s">
        <v>22</v>
      </c>
      <c r="U1269" s="47" t="s">
        <v>45</v>
      </c>
      <c r="V1269" s="39"/>
      <c r="W1269" s="176">
        <f>V1269*K1269</f>
        <v>0</v>
      </c>
      <c r="X1269" s="176">
        <v>0</v>
      </c>
      <c r="Y1269" s="176">
        <f>X1269*K1269</f>
        <v>0</v>
      </c>
      <c r="Z1269" s="176">
        <v>0</v>
      </c>
      <c r="AA1269" s="177">
        <f>Z1269*K1269</f>
        <v>0</v>
      </c>
      <c r="AR1269" s="21" t="s">
        <v>318</v>
      </c>
      <c r="AT1269" s="21" t="s">
        <v>177</v>
      </c>
      <c r="AU1269" s="21" t="s">
        <v>140</v>
      </c>
      <c r="AY1269" s="21" t="s">
        <v>176</v>
      </c>
      <c r="BE1269" s="113">
        <f>IF(U1269="základní",N1269,0)</f>
        <v>0</v>
      </c>
      <c r="BF1269" s="113">
        <f>IF(U1269="snížená",N1269,0)</f>
        <v>0</v>
      </c>
      <c r="BG1269" s="113">
        <f>IF(U1269="zákl. přenesená",N1269,0)</f>
        <v>0</v>
      </c>
      <c r="BH1269" s="113">
        <f>IF(U1269="sníž. přenesená",N1269,0)</f>
        <v>0</v>
      </c>
      <c r="BI1269" s="113">
        <f>IF(U1269="nulová",N1269,0)</f>
        <v>0</v>
      </c>
      <c r="BJ1269" s="21" t="s">
        <v>88</v>
      </c>
      <c r="BK1269" s="113">
        <f>ROUND(L1269*K1269,2)</f>
        <v>0</v>
      </c>
      <c r="BL1269" s="21" t="s">
        <v>318</v>
      </c>
      <c r="BM1269" s="21" t="s">
        <v>1857</v>
      </c>
    </row>
    <row r="1270" spans="2:65" s="1" customFormat="1" ht="31.5" customHeight="1">
      <c r="B1270" s="38"/>
      <c r="C1270" s="171" t="s">
        <v>1858</v>
      </c>
      <c r="D1270" s="171" t="s">
        <v>177</v>
      </c>
      <c r="E1270" s="172" t="s">
        <v>1859</v>
      </c>
      <c r="F1270" s="265" t="s">
        <v>1860</v>
      </c>
      <c r="G1270" s="265"/>
      <c r="H1270" s="265"/>
      <c r="I1270" s="265"/>
      <c r="J1270" s="173" t="s">
        <v>461</v>
      </c>
      <c r="K1270" s="174">
        <v>1</v>
      </c>
      <c r="L1270" s="266">
        <v>0</v>
      </c>
      <c r="M1270" s="267"/>
      <c r="N1270" s="268">
        <f>ROUND(L1270*K1270,2)</f>
        <v>0</v>
      </c>
      <c r="O1270" s="268"/>
      <c r="P1270" s="268"/>
      <c r="Q1270" s="268"/>
      <c r="R1270" s="40"/>
      <c r="T1270" s="175" t="s">
        <v>22</v>
      </c>
      <c r="U1270" s="47" t="s">
        <v>45</v>
      </c>
      <c r="V1270" s="39"/>
      <c r="W1270" s="176">
        <f>V1270*K1270</f>
        <v>0</v>
      </c>
      <c r="X1270" s="176">
        <v>0</v>
      </c>
      <c r="Y1270" s="176">
        <f>X1270*K1270</f>
        <v>0</v>
      </c>
      <c r="Z1270" s="176">
        <v>0</v>
      </c>
      <c r="AA1270" s="177">
        <f>Z1270*K1270</f>
        <v>0</v>
      </c>
      <c r="AR1270" s="21" t="s">
        <v>318</v>
      </c>
      <c r="AT1270" s="21" t="s">
        <v>177</v>
      </c>
      <c r="AU1270" s="21" t="s">
        <v>140</v>
      </c>
      <c r="AY1270" s="21" t="s">
        <v>176</v>
      </c>
      <c r="BE1270" s="113">
        <f>IF(U1270="základní",N1270,0)</f>
        <v>0</v>
      </c>
      <c r="BF1270" s="113">
        <f>IF(U1270="snížená",N1270,0)</f>
        <v>0</v>
      </c>
      <c r="BG1270" s="113">
        <f>IF(U1270="zákl. přenesená",N1270,0)</f>
        <v>0</v>
      </c>
      <c r="BH1270" s="113">
        <f>IF(U1270="sníž. přenesená",N1270,0)</f>
        <v>0</v>
      </c>
      <c r="BI1270" s="113">
        <f>IF(U1270="nulová",N1270,0)</f>
        <v>0</v>
      </c>
      <c r="BJ1270" s="21" t="s">
        <v>88</v>
      </c>
      <c r="BK1270" s="113">
        <f>ROUND(L1270*K1270,2)</f>
        <v>0</v>
      </c>
      <c r="BL1270" s="21" t="s">
        <v>318</v>
      </c>
      <c r="BM1270" s="21" t="s">
        <v>1861</v>
      </c>
    </row>
    <row r="1271" spans="2:47" s="1" customFormat="1" ht="42" customHeight="1">
      <c r="B1271" s="38"/>
      <c r="C1271" s="39"/>
      <c r="D1271" s="39"/>
      <c r="E1271" s="39"/>
      <c r="F1271" s="315" t="s">
        <v>1845</v>
      </c>
      <c r="G1271" s="316"/>
      <c r="H1271" s="316"/>
      <c r="I1271" s="316"/>
      <c r="J1271" s="39"/>
      <c r="K1271" s="39"/>
      <c r="L1271" s="39"/>
      <c r="M1271" s="39"/>
      <c r="N1271" s="39"/>
      <c r="O1271" s="39"/>
      <c r="P1271" s="39"/>
      <c r="Q1271" s="39"/>
      <c r="R1271" s="40"/>
      <c r="T1271" s="146"/>
      <c r="U1271" s="39"/>
      <c r="V1271" s="39"/>
      <c r="W1271" s="39"/>
      <c r="X1271" s="39"/>
      <c r="Y1271" s="39"/>
      <c r="Z1271" s="39"/>
      <c r="AA1271" s="81"/>
      <c r="AT1271" s="21" t="s">
        <v>475</v>
      </c>
      <c r="AU1271" s="21" t="s">
        <v>140</v>
      </c>
    </row>
    <row r="1272" spans="2:65" s="1" customFormat="1" ht="31.5" customHeight="1">
      <c r="B1272" s="38"/>
      <c r="C1272" s="171" t="s">
        <v>1862</v>
      </c>
      <c r="D1272" s="171" t="s">
        <v>177</v>
      </c>
      <c r="E1272" s="172" t="s">
        <v>1863</v>
      </c>
      <c r="F1272" s="265" t="s">
        <v>1864</v>
      </c>
      <c r="G1272" s="265"/>
      <c r="H1272" s="265"/>
      <c r="I1272" s="265"/>
      <c r="J1272" s="173" t="s">
        <v>461</v>
      </c>
      <c r="K1272" s="174">
        <v>1</v>
      </c>
      <c r="L1272" s="266">
        <v>0</v>
      </c>
      <c r="M1272" s="267"/>
      <c r="N1272" s="268">
        <f>ROUND(L1272*K1272,2)</f>
        <v>0</v>
      </c>
      <c r="O1272" s="268"/>
      <c r="P1272" s="268"/>
      <c r="Q1272" s="268"/>
      <c r="R1272" s="40"/>
      <c r="T1272" s="175" t="s">
        <v>22</v>
      </c>
      <c r="U1272" s="47" t="s">
        <v>45</v>
      </c>
      <c r="V1272" s="39"/>
      <c r="W1272" s="176">
        <f>V1272*K1272</f>
        <v>0</v>
      </c>
      <c r="X1272" s="176">
        <v>0</v>
      </c>
      <c r="Y1272" s="176">
        <f>X1272*K1272</f>
        <v>0</v>
      </c>
      <c r="Z1272" s="176">
        <v>0</v>
      </c>
      <c r="AA1272" s="177">
        <f>Z1272*K1272</f>
        <v>0</v>
      </c>
      <c r="AR1272" s="21" t="s">
        <v>318</v>
      </c>
      <c r="AT1272" s="21" t="s">
        <v>177</v>
      </c>
      <c r="AU1272" s="21" t="s">
        <v>140</v>
      </c>
      <c r="AY1272" s="21" t="s">
        <v>176</v>
      </c>
      <c r="BE1272" s="113">
        <f>IF(U1272="základní",N1272,0)</f>
        <v>0</v>
      </c>
      <c r="BF1272" s="113">
        <f>IF(U1272="snížená",N1272,0)</f>
        <v>0</v>
      </c>
      <c r="BG1272" s="113">
        <f>IF(U1272="zákl. přenesená",N1272,0)</f>
        <v>0</v>
      </c>
      <c r="BH1272" s="113">
        <f>IF(U1272="sníž. přenesená",N1272,0)</f>
        <v>0</v>
      </c>
      <c r="BI1272" s="113">
        <f>IF(U1272="nulová",N1272,0)</f>
        <v>0</v>
      </c>
      <c r="BJ1272" s="21" t="s">
        <v>88</v>
      </c>
      <c r="BK1272" s="113">
        <f>ROUND(L1272*K1272,2)</f>
        <v>0</v>
      </c>
      <c r="BL1272" s="21" t="s">
        <v>318</v>
      </c>
      <c r="BM1272" s="21" t="s">
        <v>1865</v>
      </c>
    </row>
    <row r="1273" spans="2:47" s="1" customFormat="1" ht="42" customHeight="1">
      <c r="B1273" s="38"/>
      <c r="C1273" s="39"/>
      <c r="D1273" s="39"/>
      <c r="E1273" s="39"/>
      <c r="F1273" s="315" t="s">
        <v>1845</v>
      </c>
      <c r="G1273" s="316"/>
      <c r="H1273" s="316"/>
      <c r="I1273" s="316"/>
      <c r="J1273" s="39"/>
      <c r="K1273" s="39"/>
      <c r="L1273" s="39"/>
      <c r="M1273" s="39"/>
      <c r="N1273" s="39"/>
      <c r="O1273" s="39"/>
      <c r="P1273" s="39"/>
      <c r="Q1273" s="39"/>
      <c r="R1273" s="40"/>
      <c r="T1273" s="146"/>
      <c r="U1273" s="39"/>
      <c r="V1273" s="39"/>
      <c r="W1273" s="39"/>
      <c r="X1273" s="39"/>
      <c r="Y1273" s="39"/>
      <c r="Z1273" s="39"/>
      <c r="AA1273" s="81"/>
      <c r="AT1273" s="21" t="s">
        <v>475</v>
      </c>
      <c r="AU1273" s="21" t="s">
        <v>140</v>
      </c>
    </row>
    <row r="1274" spans="2:65" s="1" customFormat="1" ht="31.5" customHeight="1">
      <c r="B1274" s="38"/>
      <c r="C1274" s="171" t="s">
        <v>1866</v>
      </c>
      <c r="D1274" s="171" t="s">
        <v>177</v>
      </c>
      <c r="E1274" s="172" t="s">
        <v>1867</v>
      </c>
      <c r="F1274" s="265" t="s">
        <v>1868</v>
      </c>
      <c r="G1274" s="265"/>
      <c r="H1274" s="265"/>
      <c r="I1274" s="265"/>
      <c r="J1274" s="173" t="s">
        <v>461</v>
      </c>
      <c r="K1274" s="174">
        <v>7</v>
      </c>
      <c r="L1274" s="266">
        <v>0</v>
      </c>
      <c r="M1274" s="267"/>
      <c r="N1274" s="268">
        <f>ROUND(L1274*K1274,2)</f>
        <v>0</v>
      </c>
      <c r="O1274" s="268"/>
      <c r="P1274" s="268"/>
      <c r="Q1274" s="268"/>
      <c r="R1274" s="40"/>
      <c r="T1274" s="175" t="s">
        <v>22</v>
      </c>
      <c r="U1274" s="47" t="s">
        <v>45</v>
      </c>
      <c r="V1274" s="39"/>
      <c r="W1274" s="176">
        <f>V1274*K1274</f>
        <v>0</v>
      </c>
      <c r="X1274" s="176">
        <v>0</v>
      </c>
      <c r="Y1274" s="176">
        <f>X1274*K1274</f>
        <v>0</v>
      </c>
      <c r="Z1274" s="176">
        <v>0</v>
      </c>
      <c r="AA1274" s="177">
        <f>Z1274*K1274</f>
        <v>0</v>
      </c>
      <c r="AR1274" s="21" t="s">
        <v>318</v>
      </c>
      <c r="AT1274" s="21" t="s">
        <v>177</v>
      </c>
      <c r="AU1274" s="21" t="s">
        <v>140</v>
      </c>
      <c r="AY1274" s="21" t="s">
        <v>176</v>
      </c>
      <c r="BE1274" s="113">
        <f>IF(U1274="základní",N1274,0)</f>
        <v>0</v>
      </c>
      <c r="BF1274" s="113">
        <f>IF(U1274="snížená",N1274,0)</f>
        <v>0</v>
      </c>
      <c r="BG1274" s="113">
        <f>IF(U1274="zákl. přenesená",N1274,0)</f>
        <v>0</v>
      </c>
      <c r="BH1274" s="113">
        <f>IF(U1274="sníž. přenesená",N1274,0)</f>
        <v>0</v>
      </c>
      <c r="BI1274" s="113">
        <f>IF(U1274="nulová",N1274,0)</f>
        <v>0</v>
      </c>
      <c r="BJ1274" s="21" t="s">
        <v>88</v>
      </c>
      <c r="BK1274" s="113">
        <f>ROUND(L1274*K1274,2)</f>
        <v>0</v>
      </c>
      <c r="BL1274" s="21" t="s">
        <v>318</v>
      </c>
      <c r="BM1274" s="21" t="s">
        <v>1869</v>
      </c>
    </row>
    <row r="1275" spans="2:47" s="1" customFormat="1" ht="114" customHeight="1">
      <c r="B1275" s="38"/>
      <c r="C1275" s="39"/>
      <c r="D1275" s="39"/>
      <c r="E1275" s="39"/>
      <c r="F1275" s="315" t="s">
        <v>1820</v>
      </c>
      <c r="G1275" s="316"/>
      <c r="H1275" s="316"/>
      <c r="I1275" s="316"/>
      <c r="J1275" s="39"/>
      <c r="K1275" s="39"/>
      <c r="L1275" s="39"/>
      <c r="M1275" s="39"/>
      <c r="N1275" s="39"/>
      <c r="O1275" s="39"/>
      <c r="P1275" s="39"/>
      <c r="Q1275" s="39"/>
      <c r="R1275" s="40"/>
      <c r="T1275" s="146"/>
      <c r="U1275" s="39"/>
      <c r="V1275" s="39"/>
      <c r="W1275" s="39"/>
      <c r="X1275" s="39"/>
      <c r="Y1275" s="39"/>
      <c r="Z1275" s="39"/>
      <c r="AA1275" s="81"/>
      <c r="AT1275" s="21" t="s">
        <v>475</v>
      </c>
      <c r="AU1275" s="21" t="s">
        <v>140</v>
      </c>
    </row>
    <row r="1276" spans="2:65" s="1" customFormat="1" ht="31.5" customHeight="1">
      <c r="B1276" s="38"/>
      <c r="C1276" s="171" t="s">
        <v>1870</v>
      </c>
      <c r="D1276" s="171" t="s">
        <v>177</v>
      </c>
      <c r="E1276" s="172" t="s">
        <v>1871</v>
      </c>
      <c r="F1276" s="265" t="s">
        <v>1872</v>
      </c>
      <c r="G1276" s="265"/>
      <c r="H1276" s="265"/>
      <c r="I1276" s="265"/>
      <c r="J1276" s="173" t="s">
        <v>461</v>
      </c>
      <c r="K1276" s="174">
        <v>7</v>
      </c>
      <c r="L1276" s="266">
        <v>0</v>
      </c>
      <c r="M1276" s="267"/>
      <c r="N1276" s="268">
        <f>ROUND(L1276*K1276,2)</f>
        <v>0</v>
      </c>
      <c r="O1276" s="268"/>
      <c r="P1276" s="268"/>
      <c r="Q1276" s="268"/>
      <c r="R1276" s="40"/>
      <c r="T1276" s="175" t="s">
        <v>22</v>
      </c>
      <c r="U1276" s="47" t="s">
        <v>45</v>
      </c>
      <c r="V1276" s="39"/>
      <c r="W1276" s="176">
        <f>V1276*K1276</f>
        <v>0</v>
      </c>
      <c r="X1276" s="176">
        <v>0</v>
      </c>
      <c r="Y1276" s="176">
        <f>X1276*K1276</f>
        <v>0</v>
      </c>
      <c r="Z1276" s="176">
        <v>0</v>
      </c>
      <c r="AA1276" s="177">
        <f>Z1276*K1276</f>
        <v>0</v>
      </c>
      <c r="AR1276" s="21" t="s">
        <v>318</v>
      </c>
      <c r="AT1276" s="21" t="s">
        <v>177</v>
      </c>
      <c r="AU1276" s="21" t="s">
        <v>140</v>
      </c>
      <c r="AY1276" s="21" t="s">
        <v>176</v>
      </c>
      <c r="BE1276" s="113">
        <f>IF(U1276="základní",N1276,0)</f>
        <v>0</v>
      </c>
      <c r="BF1276" s="113">
        <f>IF(U1276="snížená",N1276,0)</f>
        <v>0</v>
      </c>
      <c r="BG1276" s="113">
        <f>IF(U1276="zákl. přenesená",N1276,0)</f>
        <v>0</v>
      </c>
      <c r="BH1276" s="113">
        <f>IF(U1276="sníž. přenesená",N1276,0)</f>
        <v>0</v>
      </c>
      <c r="BI1276" s="113">
        <f>IF(U1276="nulová",N1276,0)</f>
        <v>0</v>
      </c>
      <c r="BJ1276" s="21" t="s">
        <v>88</v>
      </c>
      <c r="BK1276" s="113">
        <f>ROUND(L1276*K1276,2)</f>
        <v>0</v>
      </c>
      <c r="BL1276" s="21" t="s">
        <v>318</v>
      </c>
      <c r="BM1276" s="21" t="s">
        <v>1873</v>
      </c>
    </row>
    <row r="1277" spans="2:47" s="1" customFormat="1" ht="114" customHeight="1">
      <c r="B1277" s="38"/>
      <c r="C1277" s="39"/>
      <c r="D1277" s="39"/>
      <c r="E1277" s="39"/>
      <c r="F1277" s="315" t="s">
        <v>1820</v>
      </c>
      <c r="G1277" s="316"/>
      <c r="H1277" s="316"/>
      <c r="I1277" s="316"/>
      <c r="J1277" s="39"/>
      <c r="K1277" s="39"/>
      <c r="L1277" s="39"/>
      <c r="M1277" s="39"/>
      <c r="N1277" s="39"/>
      <c r="O1277" s="39"/>
      <c r="P1277" s="39"/>
      <c r="Q1277" s="39"/>
      <c r="R1277" s="40"/>
      <c r="T1277" s="146"/>
      <c r="U1277" s="39"/>
      <c r="V1277" s="39"/>
      <c r="W1277" s="39"/>
      <c r="X1277" s="39"/>
      <c r="Y1277" s="39"/>
      <c r="Z1277" s="39"/>
      <c r="AA1277" s="81"/>
      <c r="AT1277" s="21" t="s">
        <v>475</v>
      </c>
      <c r="AU1277" s="21" t="s">
        <v>140</v>
      </c>
    </row>
    <row r="1278" spans="2:65" s="1" customFormat="1" ht="31.5" customHeight="1">
      <c r="B1278" s="38"/>
      <c r="C1278" s="171" t="s">
        <v>1874</v>
      </c>
      <c r="D1278" s="171" t="s">
        <v>177</v>
      </c>
      <c r="E1278" s="172" t="s">
        <v>1875</v>
      </c>
      <c r="F1278" s="265" t="s">
        <v>1876</v>
      </c>
      <c r="G1278" s="265"/>
      <c r="H1278" s="265"/>
      <c r="I1278" s="265"/>
      <c r="J1278" s="173" t="s">
        <v>461</v>
      </c>
      <c r="K1278" s="174">
        <v>2</v>
      </c>
      <c r="L1278" s="266">
        <v>0</v>
      </c>
      <c r="M1278" s="267"/>
      <c r="N1278" s="268">
        <f>ROUND(L1278*K1278,2)</f>
        <v>0</v>
      </c>
      <c r="O1278" s="268"/>
      <c r="P1278" s="268"/>
      <c r="Q1278" s="268"/>
      <c r="R1278" s="40"/>
      <c r="T1278" s="175" t="s">
        <v>22</v>
      </c>
      <c r="U1278" s="47" t="s">
        <v>45</v>
      </c>
      <c r="V1278" s="39"/>
      <c r="W1278" s="176">
        <f>V1278*K1278</f>
        <v>0</v>
      </c>
      <c r="X1278" s="176">
        <v>0</v>
      </c>
      <c r="Y1278" s="176">
        <f>X1278*K1278</f>
        <v>0</v>
      </c>
      <c r="Z1278" s="176">
        <v>0</v>
      </c>
      <c r="AA1278" s="177">
        <f>Z1278*K1278</f>
        <v>0</v>
      </c>
      <c r="AR1278" s="21" t="s">
        <v>318</v>
      </c>
      <c r="AT1278" s="21" t="s">
        <v>177</v>
      </c>
      <c r="AU1278" s="21" t="s">
        <v>140</v>
      </c>
      <c r="AY1278" s="21" t="s">
        <v>176</v>
      </c>
      <c r="BE1278" s="113">
        <f>IF(U1278="základní",N1278,0)</f>
        <v>0</v>
      </c>
      <c r="BF1278" s="113">
        <f>IF(U1278="snížená",N1278,0)</f>
        <v>0</v>
      </c>
      <c r="BG1278" s="113">
        <f>IF(U1278="zákl. přenesená",N1278,0)</f>
        <v>0</v>
      </c>
      <c r="BH1278" s="113">
        <f>IF(U1278="sníž. přenesená",N1278,0)</f>
        <v>0</v>
      </c>
      <c r="BI1278" s="113">
        <f>IF(U1278="nulová",N1278,0)</f>
        <v>0</v>
      </c>
      <c r="BJ1278" s="21" t="s">
        <v>88</v>
      </c>
      <c r="BK1278" s="113">
        <f>ROUND(L1278*K1278,2)</f>
        <v>0</v>
      </c>
      <c r="BL1278" s="21" t="s">
        <v>318</v>
      </c>
      <c r="BM1278" s="21" t="s">
        <v>1877</v>
      </c>
    </row>
    <row r="1279" spans="2:47" s="1" customFormat="1" ht="126" customHeight="1">
      <c r="B1279" s="38"/>
      <c r="C1279" s="39"/>
      <c r="D1279" s="39"/>
      <c r="E1279" s="39"/>
      <c r="F1279" s="315" t="s">
        <v>1815</v>
      </c>
      <c r="G1279" s="316"/>
      <c r="H1279" s="316"/>
      <c r="I1279" s="316"/>
      <c r="J1279" s="39"/>
      <c r="K1279" s="39"/>
      <c r="L1279" s="39"/>
      <c r="M1279" s="39"/>
      <c r="N1279" s="39"/>
      <c r="O1279" s="39"/>
      <c r="P1279" s="39"/>
      <c r="Q1279" s="39"/>
      <c r="R1279" s="40"/>
      <c r="T1279" s="146"/>
      <c r="U1279" s="39"/>
      <c r="V1279" s="39"/>
      <c r="W1279" s="39"/>
      <c r="X1279" s="39"/>
      <c r="Y1279" s="39"/>
      <c r="Z1279" s="39"/>
      <c r="AA1279" s="81"/>
      <c r="AT1279" s="21" t="s">
        <v>475</v>
      </c>
      <c r="AU1279" s="21" t="s">
        <v>140</v>
      </c>
    </row>
    <row r="1280" spans="2:65" s="1" customFormat="1" ht="31.5" customHeight="1">
      <c r="B1280" s="38"/>
      <c r="C1280" s="171" t="s">
        <v>1878</v>
      </c>
      <c r="D1280" s="171" t="s">
        <v>177</v>
      </c>
      <c r="E1280" s="172" t="s">
        <v>1879</v>
      </c>
      <c r="F1280" s="265" t="s">
        <v>1880</v>
      </c>
      <c r="G1280" s="265"/>
      <c r="H1280" s="265"/>
      <c r="I1280" s="265"/>
      <c r="J1280" s="173" t="s">
        <v>461</v>
      </c>
      <c r="K1280" s="174">
        <v>2</v>
      </c>
      <c r="L1280" s="266">
        <v>0</v>
      </c>
      <c r="M1280" s="267"/>
      <c r="N1280" s="268">
        <f>ROUND(L1280*K1280,2)</f>
        <v>0</v>
      </c>
      <c r="O1280" s="268"/>
      <c r="P1280" s="268"/>
      <c r="Q1280" s="268"/>
      <c r="R1280" s="40"/>
      <c r="T1280" s="175" t="s">
        <v>22</v>
      </c>
      <c r="U1280" s="47" t="s">
        <v>45</v>
      </c>
      <c r="V1280" s="39"/>
      <c r="W1280" s="176">
        <f>V1280*K1280</f>
        <v>0</v>
      </c>
      <c r="X1280" s="176">
        <v>0</v>
      </c>
      <c r="Y1280" s="176">
        <f>X1280*K1280</f>
        <v>0</v>
      </c>
      <c r="Z1280" s="176">
        <v>0</v>
      </c>
      <c r="AA1280" s="177">
        <f>Z1280*K1280</f>
        <v>0</v>
      </c>
      <c r="AR1280" s="21" t="s">
        <v>318</v>
      </c>
      <c r="AT1280" s="21" t="s">
        <v>177</v>
      </c>
      <c r="AU1280" s="21" t="s">
        <v>140</v>
      </c>
      <c r="AY1280" s="21" t="s">
        <v>176</v>
      </c>
      <c r="BE1280" s="113">
        <f>IF(U1280="základní",N1280,0)</f>
        <v>0</v>
      </c>
      <c r="BF1280" s="113">
        <f>IF(U1280="snížená",N1280,0)</f>
        <v>0</v>
      </c>
      <c r="BG1280" s="113">
        <f>IF(U1280="zákl. přenesená",N1280,0)</f>
        <v>0</v>
      </c>
      <c r="BH1280" s="113">
        <f>IF(U1280="sníž. přenesená",N1280,0)</f>
        <v>0</v>
      </c>
      <c r="BI1280" s="113">
        <f>IF(U1280="nulová",N1280,0)</f>
        <v>0</v>
      </c>
      <c r="BJ1280" s="21" t="s">
        <v>88</v>
      </c>
      <c r="BK1280" s="113">
        <f>ROUND(L1280*K1280,2)</f>
        <v>0</v>
      </c>
      <c r="BL1280" s="21" t="s">
        <v>318</v>
      </c>
      <c r="BM1280" s="21" t="s">
        <v>1881</v>
      </c>
    </row>
    <row r="1281" spans="2:47" s="1" customFormat="1" ht="126" customHeight="1">
      <c r="B1281" s="38"/>
      <c r="C1281" s="39"/>
      <c r="D1281" s="39"/>
      <c r="E1281" s="39"/>
      <c r="F1281" s="315" t="s">
        <v>1815</v>
      </c>
      <c r="G1281" s="316"/>
      <c r="H1281" s="316"/>
      <c r="I1281" s="316"/>
      <c r="J1281" s="39"/>
      <c r="K1281" s="39"/>
      <c r="L1281" s="39"/>
      <c r="M1281" s="39"/>
      <c r="N1281" s="39"/>
      <c r="O1281" s="39"/>
      <c r="P1281" s="39"/>
      <c r="Q1281" s="39"/>
      <c r="R1281" s="40"/>
      <c r="T1281" s="146"/>
      <c r="U1281" s="39"/>
      <c r="V1281" s="39"/>
      <c r="W1281" s="39"/>
      <c r="X1281" s="39"/>
      <c r="Y1281" s="39"/>
      <c r="Z1281" s="39"/>
      <c r="AA1281" s="81"/>
      <c r="AT1281" s="21" t="s">
        <v>475</v>
      </c>
      <c r="AU1281" s="21" t="s">
        <v>140</v>
      </c>
    </row>
    <row r="1282" spans="2:65" s="1" customFormat="1" ht="31.5" customHeight="1">
      <c r="B1282" s="38"/>
      <c r="C1282" s="171" t="s">
        <v>1882</v>
      </c>
      <c r="D1282" s="171" t="s">
        <v>177</v>
      </c>
      <c r="E1282" s="172" t="s">
        <v>1883</v>
      </c>
      <c r="F1282" s="265" t="s">
        <v>1884</v>
      </c>
      <c r="G1282" s="265"/>
      <c r="H1282" s="265"/>
      <c r="I1282" s="265"/>
      <c r="J1282" s="173" t="s">
        <v>461</v>
      </c>
      <c r="K1282" s="174">
        <v>1</v>
      </c>
      <c r="L1282" s="266">
        <v>0</v>
      </c>
      <c r="M1282" s="267"/>
      <c r="N1282" s="268">
        <f>ROUND(L1282*K1282,2)</f>
        <v>0</v>
      </c>
      <c r="O1282" s="268"/>
      <c r="P1282" s="268"/>
      <c r="Q1282" s="268"/>
      <c r="R1282" s="40"/>
      <c r="T1282" s="175" t="s">
        <v>22</v>
      </c>
      <c r="U1282" s="47" t="s">
        <v>45</v>
      </c>
      <c r="V1282" s="39"/>
      <c r="W1282" s="176">
        <f>V1282*K1282</f>
        <v>0</v>
      </c>
      <c r="X1282" s="176">
        <v>0</v>
      </c>
      <c r="Y1282" s="176">
        <f>X1282*K1282</f>
        <v>0</v>
      </c>
      <c r="Z1282" s="176">
        <v>0</v>
      </c>
      <c r="AA1282" s="177">
        <f>Z1282*K1282</f>
        <v>0</v>
      </c>
      <c r="AR1282" s="21" t="s">
        <v>318</v>
      </c>
      <c r="AT1282" s="21" t="s">
        <v>177</v>
      </c>
      <c r="AU1282" s="21" t="s">
        <v>140</v>
      </c>
      <c r="AY1282" s="21" t="s">
        <v>176</v>
      </c>
      <c r="BE1282" s="113">
        <f>IF(U1282="základní",N1282,0)</f>
        <v>0</v>
      </c>
      <c r="BF1282" s="113">
        <f>IF(U1282="snížená",N1282,0)</f>
        <v>0</v>
      </c>
      <c r="BG1282" s="113">
        <f>IF(U1282="zákl. přenesená",N1282,0)</f>
        <v>0</v>
      </c>
      <c r="BH1282" s="113">
        <f>IF(U1282="sníž. přenesená",N1282,0)</f>
        <v>0</v>
      </c>
      <c r="BI1282" s="113">
        <f>IF(U1282="nulová",N1282,0)</f>
        <v>0</v>
      </c>
      <c r="BJ1282" s="21" t="s">
        <v>88</v>
      </c>
      <c r="BK1282" s="113">
        <f>ROUND(L1282*K1282,2)</f>
        <v>0</v>
      </c>
      <c r="BL1282" s="21" t="s">
        <v>318</v>
      </c>
      <c r="BM1282" s="21" t="s">
        <v>1885</v>
      </c>
    </row>
    <row r="1283" spans="2:47" s="1" customFormat="1" ht="126" customHeight="1">
      <c r="B1283" s="38"/>
      <c r="C1283" s="39"/>
      <c r="D1283" s="39"/>
      <c r="E1283" s="39"/>
      <c r="F1283" s="315" t="s">
        <v>1815</v>
      </c>
      <c r="G1283" s="316"/>
      <c r="H1283" s="316"/>
      <c r="I1283" s="316"/>
      <c r="J1283" s="39"/>
      <c r="K1283" s="39"/>
      <c r="L1283" s="39"/>
      <c r="M1283" s="39"/>
      <c r="N1283" s="39"/>
      <c r="O1283" s="39"/>
      <c r="P1283" s="39"/>
      <c r="Q1283" s="39"/>
      <c r="R1283" s="40"/>
      <c r="T1283" s="146"/>
      <c r="U1283" s="39"/>
      <c r="V1283" s="39"/>
      <c r="W1283" s="39"/>
      <c r="X1283" s="39"/>
      <c r="Y1283" s="39"/>
      <c r="Z1283" s="39"/>
      <c r="AA1283" s="81"/>
      <c r="AT1283" s="21" t="s">
        <v>475</v>
      </c>
      <c r="AU1283" s="21" t="s">
        <v>140</v>
      </c>
    </row>
    <row r="1284" spans="2:65" s="1" customFormat="1" ht="31.5" customHeight="1">
      <c r="B1284" s="38"/>
      <c r="C1284" s="171" t="s">
        <v>1886</v>
      </c>
      <c r="D1284" s="171" t="s">
        <v>177</v>
      </c>
      <c r="E1284" s="172" t="s">
        <v>1887</v>
      </c>
      <c r="F1284" s="265" t="s">
        <v>1888</v>
      </c>
      <c r="G1284" s="265"/>
      <c r="H1284" s="265"/>
      <c r="I1284" s="265"/>
      <c r="J1284" s="173" t="s">
        <v>461</v>
      </c>
      <c r="K1284" s="174">
        <v>2</v>
      </c>
      <c r="L1284" s="266">
        <v>0</v>
      </c>
      <c r="M1284" s="267"/>
      <c r="N1284" s="268">
        <f>ROUND(L1284*K1284,2)</f>
        <v>0</v>
      </c>
      <c r="O1284" s="268"/>
      <c r="P1284" s="268"/>
      <c r="Q1284" s="268"/>
      <c r="R1284" s="40"/>
      <c r="T1284" s="175" t="s">
        <v>22</v>
      </c>
      <c r="U1284" s="47" t="s">
        <v>45</v>
      </c>
      <c r="V1284" s="39"/>
      <c r="W1284" s="176">
        <f>V1284*K1284</f>
        <v>0</v>
      </c>
      <c r="X1284" s="176">
        <v>0</v>
      </c>
      <c r="Y1284" s="176">
        <f>X1284*K1284</f>
        <v>0</v>
      </c>
      <c r="Z1284" s="176">
        <v>0</v>
      </c>
      <c r="AA1284" s="177">
        <f>Z1284*K1284</f>
        <v>0</v>
      </c>
      <c r="AR1284" s="21" t="s">
        <v>318</v>
      </c>
      <c r="AT1284" s="21" t="s">
        <v>177</v>
      </c>
      <c r="AU1284" s="21" t="s">
        <v>140</v>
      </c>
      <c r="AY1284" s="21" t="s">
        <v>176</v>
      </c>
      <c r="BE1284" s="113">
        <f>IF(U1284="základní",N1284,0)</f>
        <v>0</v>
      </c>
      <c r="BF1284" s="113">
        <f>IF(U1284="snížená",N1284,0)</f>
        <v>0</v>
      </c>
      <c r="BG1284" s="113">
        <f>IF(U1284="zákl. přenesená",N1284,0)</f>
        <v>0</v>
      </c>
      <c r="BH1284" s="113">
        <f>IF(U1284="sníž. přenesená",N1284,0)</f>
        <v>0</v>
      </c>
      <c r="BI1284" s="113">
        <f>IF(U1284="nulová",N1284,0)</f>
        <v>0</v>
      </c>
      <c r="BJ1284" s="21" t="s">
        <v>88</v>
      </c>
      <c r="BK1284" s="113">
        <f>ROUND(L1284*K1284,2)</f>
        <v>0</v>
      </c>
      <c r="BL1284" s="21" t="s">
        <v>318</v>
      </c>
      <c r="BM1284" s="21" t="s">
        <v>1889</v>
      </c>
    </row>
    <row r="1285" spans="2:47" s="1" customFormat="1" ht="114" customHeight="1">
      <c r="B1285" s="38"/>
      <c r="C1285" s="39"/>
      <c r="D1285" s="39"/>
      <c r="E1285" s="39"/>
      <c r="F1285" s="315" t="s">
        <v>1820</v>
      </c>
      <c r="G1285" s="316"/>
      <c r="H1285" s="316"/>
      <c r="I1285" s="316"/>
      <c r="J1285" s="39"/>
      <c r="K1285" s="39"/>
      <c r="L1285" s="39"/>
      <c r="M1285" s="39"/>
      <c r="N1285" s="39"/>
      <c r="O1285" s="39"/>
      <c r="P1285" s="39"/>
      <c r="Q1285" s="39"/>
      <c r="R1285" s="40"/>
      <c r="T1285" s="146"/>
      <c r="U1285" s="39"/>
      <c r="V1285" s="39"/>
      <c r="W1285" s="39"/>
      <c r="X1285" s="39"/>
      <c r="Y1285" s="39"/>
      <c r="Z1285" s="39"/>
      <c r="AA1285" s="81"/>
      <c r="AT1285" s="21" t="s">
        <v>475</v>
      </c>
      <c r="AU1285" s="21" t="s">
        <v>140</v>
      </c>
    </row>
    <row r="1286" spans="2:65" s="1" customFormat="1" ht="31.5" customHeight="1">
      <c r="B1286" s="38"/>
      <c r="C1286" s="171" t="s">
        <v>1890</v>
      </c>
      <c r="D1286" s="171" t="s">
        <v>177</v>
      </c>
      <c r="E1286" s="172" t="s">
        <v>1891</v>
      </c>
      <c r="F1286" s="265" t="s">
        <v>1892</v>
      </c>
      <c r="G1286" s="265"/>
      <c r="H1286" s="265"/>
      <c r="I1286" s="265"/>
      <c r="J1286" s="173" t="s">
        <v>461</v>
      </c>
      <c r="K1286" s="174">
        <v>4</v>
      </c>
      <c r="L1286" s="266">
        <v>0</v>
      </c>
      <c r="M1286" s="267"/>
      <c r="N1286" s="268">
        <f>ROUND(L1286*K1286,2)</f>
        <v>0</v>
      </c>
      <c r="O1286" s="268"/>
      <c r="P1286" s="268"/>
      <c r="Q1286" s="268"/>
      <c r="R1286" s="40"/>
      <c r="T1286" s="175" t="s">
        <v>22</v>
      </c>
      <c r="U1286" s="47" t="s">
        <v>45</v>
      </c>
      <c r="V1286" s="39"/>
      <c r="W1286" s="176">
        <f>V1286*K1286</f>
        <v>0</v>
      </c>
      <c r="X1286" s="176">
        <v>0</v>
      </c>
      <c r="Y1286" s="176">
        <f>X1286*K1286</f>
        <v>0</v>
      </c>
      <c r="Z1286" s="176">
        <v>0</v>
      </c>
      <c r="AA1286" s="177">
        <f>Z1286*K1286</f>
        <v>0</v>
      </c>
      <c r="AR1286" s="21" t="s">
        <v>318</v>
      </c>
      <c r="AT1286" s="21" t="s">
        <v>177</v>
      </c>
      <c r="AU1286" s="21" t="s">
        <v>140</v>
      </c>
      <c r="AY1286" s="21" t="s">
        <v>176</v>
      </c>
      <c r="BE1286" s="113">
        <f>IF(U1286="základní",N1286,0)</f>
        <v>0</v>
      </c>
      <c r="BF1286" s="113">
        <f>IF(U1286="snížená",N1286,0)</f>
        <v>0</v>
      </c>
      <c r="BG1286" s="113">
        <f>IF(U1286="zákl. přenesená",N1286,0)</f>
        <v>0</v>
      </c>
      <c r="BH1286" s="113">
        <f>IF(U1286="sníž. přenesená",N1286,0)</f>
        <v>0</v>
      </c>
      <c r="BI1286" s="113">
        <f>IF(U1286="nulová",N1286,0)</f>
        <v>0</v>
      </c>
      <c r="BJ1286" s="21" t="s">
        <v>88</v>
      </c>
      <c r="BK1286" s="113">
        <f>ROUND(L1286*K1286,2)</f>
        <v>0</v>
      </c>
      <c r="BL1286" s="21" t="s">
        <v>318</v>
      </c>
      <c r="BM1286" s="21" t="s">
        <v>1893</v>
      </c>
    </row>
    <row r="1287" spans="2:47" s="1" customFormat="1" ht="42" customHeight="1">
      <c r="B1287" s="38"/>
      <c r="C1287" s="39"/>
      <c r="D1287" s="39"/>
      <c r="E1287" s="39"/>
      <c r="F1287" s="315" t="s">
        <v>1845</v>
      </c>
      <c r="G1287" s="316"/>
      <c r="H1287" s="316"/>
      <c r="I1287" s="316"/>
      <c r="J1287" s="39"/>
      <c r="K1287" s="39"/>
      <c r="L1287" s="39"/>
      <c r="M1287" s="39"/>
      <c r="N1287" s="39"/>
      <c r="O1287" s="39"/>
      <c r="P1287" s="39"/>
      <c r="Q1287" s="39"/>
      <c r="R1287" s="40"/>
      <c r="T1287" s="146"/>
      <c r="U1287" s="39"/>
      <c r="V1287" s="39"/>
      <c r="W1287" s="39"/>
      <c r="X1287" s="39"/>
      <c r="Y1287" s="39"/>
      <c r="Z1287" s="39"/>
      <c r="AA1287" s="81"/>
      <c r="AT1287" s="21" t="s">
        <v>475</v>
      </c>
      <c r="AU1287" s="21" t="s">
        <v>140</v>
      </c>
    </row>
    <row r="1288" spans="2:65" s="1" customFormat="1" ht="31.5" customHeight="1">
      <c r="B1288" s="38"/>
      <c r="C1288" s="171" t="s">
        <v>1894</v>
      </c>
      <c r="D1288" s="171" t="s">
        <v>177</v>
      </c>
      <c r="E1288" s="172" t="s">
        <v>1895</v>
      </c>
      <c r="F1288" s="265" t="s">
        <v>1896</v>
      </c>
      <c r="G1288" s="265"/>
      <c r="H1288" s="265"/>
      <c r="I1288" s="265"/>
      <c r="J1288" s="173" t="s">
        <v>461</v>
      </c>
      <c r="K1288" s="174">
        <v>2</v>
      </c>
      <c r="L1288" s="266">
        <v>0</v>
      </c>
      <c r="M1288" s="267"/>
      <c r="N1288" s="268">
        <f>ROUND(L1288*K1288,2)</f>
        <v>0</v>
      </c>
      <c r="O1288" s="268"/>
      <c r="P1288" s="268"/>
      <c r="Q1288" s="268"/>
      <c r="R1288" s="40"/>
      <c r="T1288" s="175" t="s">
        <v>22</v>
      </c>
      <c r="U1288" s="47" t="s">
        <v>45</v>
      </c>
      <c r="V1288" s="39"/>
      <c r="W1288" s="176">
        <f>V1288*K1288</f>
        <v>0</v>
      </c>
      <c r="X1288" s="176">
        <v>0</v>
      </c>
      <c r="Y1288" s="176">
        <f>X1288*K1288</f>
        <v>0</v>
      </c>
      <c r="Z1288" s="176">
        <v>0</v>
      </c>
      <c r="AA1288" s="177">
        <f>Z1288*K1288</f>
        <v>0</v>
      </c>
      <c r="AR1288" s="21" t="s">
        <v>318</v>
      </c>
      <c r="AT1288" s="21" t="s">
        <v>177</v>
      </c>
      <c r="AU1288" s="21" t="s">
        <v>140</v>
      </c>
      <c r="AY1288" s="21" t="s">
        <v>176</v>
      </c>
      <c r="BE1288" s="113">
        <f>IF(U1288="základní",N1288,0)</f>
        <v>0</v>
      </c>
      <c r="BF1288" s="113">
        <f>IF(U1288="snížená",N1288,0)</f>
        <v>0</v>
      </c>
      <c r="BG1288" s="113">
        <f>IF(U1288="zákl. přenesená",N1288,0)</f>
        <v>0</v>
      </c>
      <c r="BH1288" s="113">
        <f>IF(U1288="sníž. přenesená",N1288,0)</f>
        <v>0</v>
      </c>
      <c r="BI1288" s="113">
        <f>IF(U1288="nulová",N1288,0)</f>
        <v>0</v>
      </c>
      <c r="BJ1288" s="21" t="s">
        <v>88</v>
      </c>
      <c r="BK1288" s="113">
        <f>ROUND(L1288*K1288,2)</f>
        <v>0</v>
      </c>
      <c r="BL1288" s="21" t="s">
        <v>318</v>
      </c>
      <c r="BM1288" s="21" t="s">
        <v>1897</v>
      </c>
    </row>
    <row r="1289" spans="2:47" s="1" customFormat="1" ht="114" customHeight="1">
      <c r="B1289" s="38"/>
      <c r="C1289" s="39"/>
      <c r="D1289" s="39"/>
      <c r="E1289" s="39"/>
      <c r="F1289" s="315" t="s">
        <v>1820</v>
      </c>
      <c r="G1289" s="316"/>
      <c r="H1289" s="316"/>
      <c r="I1289" s="316"/>
      <c r="J1289" s="39"/>
      <c r="K1289" s="39"/>
      <c r="L1289" s="39"/>
      <c r="M1289" s="39"/>
      <c r="N1289" s="39"/>
      <c r="O1289" s="39"/>
      <c r="P1289" s="39"/>
      <c r="Q1289" s="39"/>
      <c r="R1289" s="40"/>
      <c r="T1289" s="146"/>
      <c r="U1289" s="39"/>
      <c r="V1289" s="39"/>
      <c r="W1289" s="39"/>
      <c r="X1289" s="39"/>
      <c r="Y1289" s="39"/>
      <c r="Z1289" s="39"/>
      <c r="AA1289" s="81"/>
      <c r="AT1289" s="21" t="s">
        <v>475</v>
      </c>
      <c r="AU1289" s="21" t="s">
        <v>140</v>
      </c>
    </row>
    <row r="1290" spans="2:65" s="1" customFormat="1" ht="31.5" customHeight="1">
      <c r="B1290" s="38"/>
      <c r="C1290" s="171" t="s">
        <v>1898</v>
      </c>
      <c r="D1290" s="171" t="s">
        <v>177</v>
      </c>
      <c r="E1290" s="172" t="s">
        <v>1899</v>
      </c>
      <c r="F1290" s="265" t="s">
        <v>1900</v>
      </c>
      <c r="G1290" s="265"/>
      <c r="H1290" s="265"/>
      <c r="I1290" s="265"/>
      <c r="J1290" s="173" t="s">
        <v>461</v>
      </c>
      <c r="K1290" s="174">
        <v>1</v>
      </c>
      <c r="L1290" s="266">
        <v>0</v>
      </c>
      <c r="M1290" s="267"/>
      <c r="N1290" s="268">
        <f>ROUND(L1290*K1290,2)</f>
        <v>0</v>
      </c>
      <c r="O1290" s="268"/>
      <c r="P1290" s="268"/>
      <c r="Q1290" s="268"/>
      <c r="R1290" s="40"/>
      <c r="T1290" s="175" t="s">
        <v>22</v>
      </c>
      <c r="U1290" s="47" t="s">
        <v>45</v>
      </c>
      <c r="V1290" s="39"/>
      <c r="W1290" s="176">
        <f>V1290*K1290</f>
        <v>0</v>
      </c>
      <c r="X1290" s="176">
        <v>0</v>
      </c>
      <c r="Y1290" s="176">
        <f>X1290*K1290</f>
        <v>0</v>
      </c>
      <c r="Z1290" s="176">
        <v>0</v>
      </c>
      <c r="AA1290" s="177">
        <f>Z1290*K1290</f>
        <v>0</v>
      </c>
      <c r="AR1290" s="21" t="s">
        <v>318</v>
      </c>
      <c r="AT1290" s="21" t="s">
        <v>177</v>
      </c>
      <c r="AU1290" s="21" t="s">
        <v>140</v>
      </c>
      <c r="AY1290" s="21" t="s">
        <v>176</v>
      </c>
      <c r="BE1290" s="113">
        <f>IF(U1290="základní",N1290,0)</f>
        <v>0</v>
      </c>
      <c r="BF1290" s="113">
        <f>IF(U1290="snížená",N1290,0)</f>
        <v>0</v>
      </c>
      <c r="BG1290" s="113">
        <f>IF(U1290="zákl. přenesená",N1290,0)</f>
        <v>0</v>
      </c>
      <c r="BH1290" s="113">
        <f>IF(U1290="sníž. přenesená",N1290,0)</f>
        <v>0</v>
      </c>
      <c r="BI1290" s="113">
        <f>IF(U1290="nulová",N1290,0)</f>
        <v>0</v>
      </c>
      <c r="BJ1290" s="21" t="s">
        <v>88</v>
      </c>
      <c r="BK1290" s="113">
        <f>ROUND(L1290*K1290,2)</f>
        <v>0</v>
      </c>
      <c r="BL1290" s="21" t="s">
        <v>318</v>
      </c>
      <c r="BM1290" s="21" t="s">
        <v>1901</v>
      </c>
    </row>
    <row r="1291" spans="2:47" s="1" customFormat="1" ht="126" customHeight="1">
      <c r="B1291" s="38"/>
      <c r="C1291" s="39"/>
      <c r="D1291" s="39"/>
      <c r="E1291" s="39"/>
      <c r="F1291" s="315" t="s">
        <v>1902</v>
      </c>
      <c r="G1291" s="316"/>
      <c r="H1291" s="316"/>
      <c r="I1291" s="316"/>
      <c r="J1291" s="39"/>
      <c r="K1291" s="39"/>
      <c r="L1291" s="39"/>
      <c r="M1291" s="39"/>
      <c r="N1291" s="39"/>
      <c r="O1291" s="39"/>
      <c r="P1291" s="39"/>
      <c r="Q1291" s="39"/>
      <c r="R1291" s="40"/>
      <c r="T1291" s="146"/>
      <c r="U1291" s="39"/>
      <c r="V1291" s="39"/>
      <c r="W1291" s="39"/>
      <c r="X1291" s="39"/>
      <c r="Y1291" s="39"/>
      <c r="Z1291" s="39"/>
      <c r="AA1291" s="81"/>
      <c r="AT1291" s="21" t="s">
        <v>475</v>
      </c>
      <c r="AU1291" s="21" t="s">
        <v>140</v>
      </c>
    </row>
    <row r="1292" spans="2:65" s="1" customFormat="1" ht="31.5" customHeight="1">
      <c r="B1292" s="38"/>
      <c r="C1292" s="171" t="s">
        <v>1903</v>
      </c>
      <c r="D1292" s="171" t="s">
        <v>177</v>
      </c>
      <c r="E1292" s="172" t="s">
        <v>1904</v>
      </c>
      <c r="F1292" s="265" t="s">
        <v>1905</v>
      </c>
      <c r="G1292" s="265"/>
      <c r="H1292" s="265"/>
      <c r="I1292" s="265"/>
      <c r="J1292" s="173" t="s">
        <v>461</v>
      </c>
      <c r="K1292" s="174">
        <v>6</v>
      </c>
      <c r="L1292" s="266">
        <v>0</v>
      </c>
      <c r="M1292" s="267"/>
      <c r="N1292" s="268">
        <f>ROUND(L1292*K1292,2)</f>
        <v>0</v>
      </c>
      <c r="O1292" s="268"/>
      <c r="P1292" s="268"/>
      <c r="Q1292" s="268"/>
      <c r="R1292" s="40"/>
      <c r="T1292" s="175" t="s">
        <v>22</v>
      </c>
      <c r="U1292" s="47" t="s">
        <v>45</v>
      </c>
      <c r="V1292" s="39"/>
      <c r="W1292" s="176">
        <f>V1292*K1292</f>
        <v>0</v>
      </c>
      <c r="X1292" s="176">
        <v>0</v>
      </c>
      <c r="Y1292" s="176">
        <f>X1292*K1292</f>
        <v>0</v>
      </c>
      <c r="Z1292" s="176">
        <v>0</v>
      </c>
      <c r="AA1292" s="177">
        <f>Z1292*K1292</f>
        <v>0</v>
      </c>
      <c r="AR1292" s="21" t="s">
        <v>318</v>
      </c>
      <c r="AT1292" s="21" t="s">
        <v>177</v>
      </c>
      <c r="AU1292" s="21" t="s">
        <v>140</v>
      </c>
      <c r="AY1292" s="21" t="s">
        <v>176</v>
      </c>
      <c r="BE1292" s="113">
        <f>IF(U1292="základní",N1292,0)</f>
        <v>0</v>
      </c>
      <c r="BF1292" s="113">
        <f>IF(U1292="snížená",N1292,0)</f>
        <v>0</v>
      </c>
      <c r="BG1292" s="113">
        <f>IF(U1292="zákl. přenesená",N1292,0)</f>
        <v>0</v>
      </c>
      <c r="BH1292" s="113">
        <f>IF(U1292="sníž. přenesená",N1292,0)</f>
        <v>0</v>
      </c>
      <c r="BI1292" s="113">
        <f>IF(U1292="nulová",N1292,0)</f>
        <v>0</v>
      </c>
      <c r="BJ1292" s="21" t="s">
        <v>88</v>
      </c>
      <c r="BK1292" s="113">
        <f>ROUND(L1292*K1292,2)</f>
        <v>0</v>
      </c>
      <c r="BL1292" s="21" t="s">
        <v>318</v>
      </c>
      <c r="BM1292" s="21" t="s">
        <v>1906</v>
      </c>
    </row>
    <row r="1293" spans="2:47" s="1" customFormat="1" ht="42" customHeight="1">
      <c r="B1293" s="38"/>
      <c r="C1293" s="39"/>
      <c r="D1293" s="39"/>
      <c r="E1293" s="39"/>
      <c r="F1293" s="315" t="s">
        <v>1845</v>
      </c>
      <c r="G1293" s="316"/>
      <c r="H1293" s="316"/>
      <c r="I1293" s="316"/>
      <c r="J1293" s="39"/>
      <c r="K1293" s="39"/>
      <c r="L1293" s="39"/>
      <c r="M1293" s="39"/>
      <c r="N1293" s="39"/>
      <c r="O1293" s="39"/>
      <c r="P1293" s="39"/>
      <c r="Q1293" s="39"/>
      <c r="R1293" s="40"/>
      <c r="T1293" s="146"/>
      <c r="U1293" s="39"/>
      <c r="V1293" s="39"/>
      <c r="W1293" s="39"/>
      <c r="X1293" s="39"/>
      <c r="Y1293" s="39"/>
      <c r="Z1293" s="39"/>
      <c r="AA1293" s="81"/>
      <c r="AT1293" s="21" t="s">
        <v>475</v>
      </c>
      <c r="AU1293" s="21" t="s">
        <v>140</v>
      </c>
    </row>
    <row r="1294" spans="2:65" s="1" customFormat="1" ht="31.5" customHeight="1">
      <c r="B1294" s="38"/>
      <c r="C1294" s="171" t="s">
        <v>1907</v>
      </c>
      <c r="D1294" s="171" t="s">
        <v>177</v>
      </c>
      <c r="E1294" s="172" t="s">
        <v>1908</v>
      </c>
      <c r="F1294" s="265" t="s">
        <v>1909</v>
      </c>
      <c r="G1294" s="265"/>
      <c r="H1294" s="265"/>
      <c r="I1294" s="265"/>
      <c r="J1294" s="173" t="s">
        <v>461</v>
      </c>
      <c r="K1294" s="174">
        <v>3</v>
      </c>
      <c r="L1294" s="266">
        <v>0</v>
      </c>
      <c r="M1294" s="267"/>
      <c r="N1294" s="268">
        <f>ROUND(L1294*K1294,2)</f>
        <v>0</v>
      </c>
      <c r="O1294" s="268"/>
      <c r="P1294" s="268"/>
      <c r="Q1294" s="268"/>
      <c r="R1294" s="40"/>
      <c r="T1294" s="175" t="s">
        <v>22</v>
      </c>
      <c r="U1294" s="47" t="s">
        <v>45</v>
      </c>
      <c r="V1294" s="39"/>
      <c r="W1294" s="176">
        <f>V1294*K1294</f>
        <v>0</v>
      </c>
      <c r="X1294" s="176">
        <v>0</v>
      </c>
      <c r="Y1294" s="176">
        <f>X1294*K1294</f>
        <v>0</v>
      </c>
      <c r="Z1294" s="176">
        <v>0</v>
      </c>
      <c r="AA1294" s="177">
        <f>Z1294*K1294</f>
        <v>0</v>
      </c>
      <c r="AR1294" s="21" t="s">
        <v>318</v>
      </c>
      <c r="AT1294" s="21" t="s">
        <v>177</v>
      </c>
      <c r="AU1294" s="21" t="s">
        <v>140</v>
      </c>
      <c r="AY1294" s="21" t="s">
        <v>176</v>
      </c>
      <c r="BE1294" s="113">
        <f>IF(U1294="základní",N1294,0)</f>
        <v>0</v>
      </c>
      <c r="BF1294" s="113">
        <f>IF(U1294="snížená",N1294,0)</f>
        <v>0</v>
      </c>
      <c r="BG1294" s="113">
        <f>IF(U1294="zákl. přenesená",N1294,0)</f>
        <v>0</v>
      </c>
      <c r="BH1294" s="113">
        <f>IF(U1294="sníž. přenesená",N1294,0)</f>
        <v>0</v>
      </c>
      <c r="BI1294" s="113">
        <f>IF(U1294="nulová",N1294,0)</f>
        <v>0</v>
      </c>
      <c r="BJ1294" s="21" t="s">
        <v>88</v>
      </c>
      <c r="BK1294" s="113">
        <f>ROUND(L1294*K1294,2)</f>
        <v>0</v>
      </c>
      <c r="BL1294" s="21" t="s">
        <v>318</v>
      </c>
      <c r="BM1294" s="21" t="s">
        <v>1910</v>
      </c>
    </row>
    <row r="1295" spans="2:47" s="1" customFormat="1" ht="126" customHeight="1">
      <c r="B1295" s="38"/>
      <c r="C1295" s="39"/>
      <c r="D1295" s="39"/>
      <c r="E1295" s="39"/>
      <c r="F1295" s="315" t="s">
        <v>1911</v>
      </c>
      <c r="G1295" s="316"/>
      <c r="H1295" s="316"/>
      <c r="I1295" s="316"/>
      <c r="J1295" s="39"/>
      <c r="K1295" s="39"/>
      <c r="L1295" s="39"/>
      <c r="M1295" s="39"/>
      <c r="N1295" s="39"/>
      <c r="O1295" s="39"/>
      <c r="P1295" s="39"/>
      <c r="Q1295" s="39"/>
      <c r="R1295" s="40"/>
      <c r="T1295" s="146"/>
      <c r="U1295" s="39"/>
      <c r="V1295" s="39"/>
      <c r="W1295" s="39"/>
      <c r="X1295" s="39"/>
      <c r="Y1295" s="39"/>
      <c r="Z1295" s="39"/>
      <c r="AA1295" s="81"/>
      <c r="AT1295" s="21" t="s">
        <v>475</v>
      </c>
      <c r="AU1295" s="21" t="s">
        <v>140</v>
      </c>
    </row>
    <row r="1296" spans="2:65" s="1" customFormat="1" ht="22.5" customHeight="1">
      <c r="B1296" s="38"/>
      <c r="C1296" s="171" t="s">
        <v>1912</v>
      </c>
      <c r="D1296" s="171" t="s">
        <v>177</v>
      </c>
      <c r="E1296" s="172" t="s">
        <v>1913</v>
      </c>
      <c r="F1296" s="265" t="s">
        <v>1914</v>
      </c>
      <c r="G1296" s="265"/>
      <c r="H1296" s="265"/>
      <c r="I1296" s="265"/>
      <c r="J1296" s="173" t="s">
        <v>461</v>
      </c>
      <c r="K1296" s="174">
        <v>2</v>
      </c>
      <c r="L1296" s="266">
        <v>0</v>
      </c>
      <c r="M1296" s="267"/>
      <c r="N1296" s="268">
        <f>ROUND(L1296*K1296,2)</f>
        <v>0</v>
      </c>
      <c r="O1296" s="268"/>
      <c r="P1296" s="268"/>
      <c r="Q1296" s="268"/>
      <c r="R1296" s="40"/>
      <c r="T1296" s="175" t="s">
        <v>22</v>
      </c>
      <c r="U1296" s="47" t="s">
        <v>45</v>
      </c>
      <c r="V1296" s="39"/>
      <c r="W1296" s="176">
        <f>V1296*K1296</f>
        <v>0</v>
      </c>
      <c r="X1296" s="176">
        <v>0</v>
      </c>
      <c r="Y1296" s="176">
        <f>X1296*K1296</f>
        <v>0</v>
      </c>
      <c r="Z1296" s="176">
        <v>0</v>
      </c>
      <c r="AA1296" s="177">
        <f>Z1296*K1296</f>
        <v>0</v>
      </c>
      <c r="AR1296" s="21" t="s">
        <v>318</v>
      </c>
      <c r="AT1296" s="21" t="s">
        <v>177</v>
      </c>
      <c r="AU1296" s="21" t="s">
        <v>140</v>
      </c>
      <c r="AY1296" s="21" t="s">
        <v>176</v>
      </c>
      <c r="BE1296" s="113">
        <f>IF(U1296="základní",N1296,0)</f>
        <v>0</v>
      </c>
      <c r="BF1296" s="113">
        <f>IF(U1296="snížená",N1296,0)</f>
        <v>0</v>
      </c>
      <c r="BG1296" s="113">
        <f>IF(U1296="zákl. přenesená",N1296,0)</f>
        <v>0</v>
      </c>
      <c r="BH1296" s="113">
        <f>IF(U1296="sníž. přenesená",N1296,0)</f>
        <v>0</v>
      </c>
      <c r="BI1296" s="113">
        <f>IF(U1296="nulová",N1296,0)</f>
        <v>0</v>
      </c>
      <c r="BJ1296" s="21" t="s">
        <v>88</v>
      </c>
      <c r="BK1296" s="113">
        <f>ROUND(L1296*K1296,2)</f>
        <v>0</v>
      </c>
      <c r="BL1296" s="21" t="s">
        <v>318</v>
      </c>
      <c r="BM1296" s="21" t="s">
        <v>1915</v>
      </c>
    </row>
    <row r="1297" spans="2:47" s="1" customFormat="1" ht="42" customHeight="1">
      <c r="B1297" s="38"/>
      <c r="C1297" s="39"/>
      <c r="D1297" s="39"/>
      <c r="E1297" s="39"/>
      <c r="F1297" s="315" t="s">
        <v>1845</v>
      </c>
      <c r="G1297" s="316"/>
      <c r="H1297" s="316"/>
      <c r="I1297" s="316"/>
      <c r="J1297" s="39"/>
      <c r="K1297" s="39"/>
      <c r="L1297" s="39"/>
      <c r="M1297" s="39"/>
      <c r="N1297" s="39"/>
      <c r="O1297" s="39"/>
      <c r="P1297" s="39"/>
      <c r="Q1297" s="39"/>
      <c r="R1297" s="40"/>
      <c r="T1297" s="146"/>
      <c r="U1297" s="39"/>
      <c r="V1297" s="39"/>
      <c r="W1297" s="39"/>
      <c r="X1297" s="39"/>
      <c r="Y1297" s="39"/>
      <c r="Z1297" s="39"/>
      <c r="AA1297" s="81"/>
      <c r="AT1297" s="21" t="s">
        <v>475</v>
      </c>
      <c r="AU1297" s="21" t="s">
        <v>140</v>
      </c>
    </row>
    <row r="1298" spans="2:65" s="1" customFormat="1" ht="31.5" customHeight="1">
      <c r="B1298" s="38"/>
      <c r="C1298" s="171" t="s">
        <v>1916</v>
      </c>
      <c r="D1298" s="171" t="s">
        <v>177</v>
      </c>
      <c r="E1298" s="172" t="s">
        <v>1917</v>
      </c>
      <c r="F1298" s="265" t="s">
        <v>1918</v>
      </c>
      <c r="G1298" s="265"/>
      <c r="H1298" s="265"/>
      <c r="I1298" s="265"/>
      <c r="J1298" s="173" t="s">
        <v>461</v>
      </c>
      <c r="K1298" s="174">
        <v>2</v>
      </c>
      <c r="L1298" s="266">
        <v>0</v>
      </c>
      <c r="M1298" s="267"/>
      <c r="N1298" s="268">
        <f>ROUND(L1298*K1298,2)</f>
        <v>0</v>
      </c>
      <c r="O1298" s="268"/>
      <c r="P1298" s="268"/>
      <c r="Q1298" s="268"/>
      <c r="R1298" s="40"/>
      <c r="T1298" s="175" t="s">
        <v>22</v>
      </c>
      <c r="U1298" s="47" t="s">
        <v>45</v>
      </c>
      <c r="V1298" s="39"/>
      <c r="W1298" s="176">
        <f>V1298*K1298</f>
        <v>0</v>
      </c>
      <c r="X1298" s="176">
        <v>0</v>
      </c>
      <c r="Y1298" s="176">
        <f>X1298*K1298</f>
        <v>0</v>
      </c>
      <c r="Z1298" s="176">
        <v>0</v>
      </c>
      <c r="AA1298" s="177">
        <f>Z1298*K1298</f>
        <v>0</v>
      </c>
      <c r="AR1298" s="21" t="s">
        <v>318</v>
      </c>
      <c r="AT1298" s="21" t="s">
        <v>177</v>
      </c>
      <c r="AU1298" s="21" t="s">
        <v>140</v>
      </c>
      <c r="AY1298" s="21" t="s">
        <v>176</v>
      </c>
      <c r="BE1298" s="113">
        <f>IF(U1298="základní",N1298,0)</f>
        <v>0</v>
      </c>
      <c r="BF1298" s="113">
        <f>IF(U1298="snížená",N1298,0)</f>
        <v>0</v>
      </c>
      <c r="BG1298" s="113">
        <f>IF(U1298="zákl. přenesená",N1298,0)</f>
        <v>0</v>
      </c>
      <c r="BH1298" s="113">
        <f>IF(U1298="sníž. přenesená",N1298,0)</f>
        <v>0</v>
      </c>
      <c r="BI1298" s="113">
        <f>IF(U1298="nulová",N1298,0)</f>
        <v>0</v>
      </c>
      <c r="BJ1298" s="21" t="s">
        <v>88</v>
      </c>
      <c r="BK1298" s="113">
        <f>ROUND(L1298*K1298,2)</f>
        <v>0</v>
      </c>
      <c r="BL1298" s="21" t="s">
        <v>318</v>
      </c>
      <c r="BM1298" s="21" t="s">
        <v>1919</v>
      </c>
    </row>
    <row r="1299" spans="2:47" s="1" customFormat="1" ht="114" customHeight="1">
      <c r="B1299" s="38"/>
      <c r="C1299" s="39"/>
      <c r="D1299" s="39"/>
      <c r="E1299" s="39"/>
      <c r="F1299" s="315" t="s">
        <v>1820</v>
      </c>
      <c r="G1299" s="316"/>
      <c r="H1299" s="316"/>
      <c r="I1299" s="316"/>
      <c r="J1299" s="39"/>
      <c r="K1299" s="39"/>
      <c r="L1299" s="39"/>
      <c r="M1299" s="39"/>
      <c r="N1299" s="39"/>
      <c r="O1299" s="39"/>
      <c r="P1299" s="39"/>
      <c r="Q1299" s="39"/>
      <c r="R1299" s="40"/>
      <c r="T1299" s="146"/>
      <c r="U1299" s="39"/>
      <c r="V1299" s="39"/>
      <c r="W1299" s="39"/>
      <c r="X1299" s="39"/>
      <c r="Y1299" s="39"/>
      <c r="Z1299" s="39"/>
      <c r="AA1299" s="81"/>
      <c r="AT1299" s="21" t="s">
        <v>475</v>
      </c>
      <c r="AU1299" s="21" t="s">
        <v>140</v>
      </c>
    </row>
    <row r="1300" spans="2:65" s="1" customFormat="1" ht="31.5" customHeight="1">
      <c r="B1300" s="38"/>
      <c r="C1300" s="171" t="s">
        <v>1920</v>
      </c>
      <c r="D1300" s="171" t="s">
        <v>177</v>
      </c>
      <c r="E1300" s="172" t="s">
        <v>1921</v>
      </c>
      <c r="F1300" s="265" t="s">
        <v>1922</v>
      </c>
      <c r="G1300" s="265"/>
      <c r="H1300" s="265"/>
      <c r="I1300" s="265"/>
      <c r="J1300" s="173" t="s">
        <v>1230</v>
      </c>
      <c r="K1300" s="214">
        <v>0</v>
      </c>
      <c r="L1300" s="266">
        <v>0</v>
      </c>
      <c r="M1300" s="267"/>
      <c r="N1300" s="268">
        <f>ROUND(L1300*K1300,2)</f>
        <v>0</v>
      </c>
      <c r="O1300" s="268"/>
      <c r="P1300" s="268"/>
      <c r="Q1300" s="268"/>
      <c r="R1300" s="40"/>
      <c r="T1300" s="175" t="s">
        <v>22</v>
      </c>
      <c r="U1300" s="47" t="s">
        <v>45</v>
      </c>
      <c r="V1300" s="39"/>
      <c r="W1300" s="176">
        <f>V1300*K1300</f>
        <v>0</v>
      </c>
      <c r="X1300" s="176">
        <v>0</v>
      </c>
      <c r="Y1300" s="176">
        <f>X1300*K1300</f>
        <v>0</v>
      </c>
      <c r="Z1300" s="176">
        <v>0</v>
      </c>
      <c r="AA1300" s="177">
        <f>Z1300*K1300</f>
        <v>0</v>
      </c>
      <c r="AR1300" s="21" t="s">
        <v>318</v>
      </c>
      <c r="AT1300" s="21" t="s">
        <v>177</v>
      </c>
      <c r="AU1300" s="21" t="s">
        <v>140</v>
      </c>
      <c r="AY1300" s="21" t="s">
        <v>176</v>
      </c>
      <c r="BE1300" s="113">
        <f>IF(U1300="základní",N1300,0)</f>
        <v>0</v>
      </c>
      <c r="BF1300" s="113">
        <f>IF(U1300="snížená",N1300,0)</f>
        <v>0</v>
      </c>
      <c r="BG1300" s="113">
        <f>IF(U1300="zákl. přenesená",N1300,0)</f>
        <v>0</v>
      </c>
      <c r="BH1300" s="113">
        <f>IF(U1300="sníž. přenesená",N1300,0)</f>
        <v>0</v>
      </c>
      <c r="BI1300" s="113">
        <f>IF(U1300="nulová",N1300,0)</f>
        <v>0</v>
      </c>
      <c r="BJ1300" s="21" t="s">
        <v>88</v>
      </c>
      <c r="BK1300" s="113">
        <f>ROUND(L1300*K1300,2)</f>
        <v>0</v>
      </c>
      <c r="BL1300" s="21" t="s">
        <v>318</v>
      </c>
      <c r="BM1300" s="21" t="s">
        <v>1923</v>
      </c>
    </row>
    <row r="1301" spans="2:63" s="9" customFormat="1" ht="29.85" customHeight="1">
      <c r="B1301" s="160"/>
      <c r="C1301" s="161"/>
      <c r="D1301" s="170" t="s">
        <v>257</v>
      </c>
      <c r="E1301" s="170"/>
      <c r="F1301" s="170"/>
      <c r="G1301" s="170"/>
      <c r="H1301" s="170"/>
      <c r="I1301" s="170"/>
      <c r="J1301" s="170"/>
      <c r="K1301" s="170"/>
      <c r="L1301" s="170"/>
      <c r="M1301" s="170"/>
      <c r="N1301" s="277">
        <f>BK1301</f>
        <v>0</v>
      </c>
      <c r="O1301" s="278"/>
      <c r="P1301" s="278"/>
      <c r="Q1301" s="278"/>
      <c r="R1301" s="163"/>
      <c r="T1301" s="164"/>
      <c r="U1301" s="161"/>
      <c r="V1301" s="161"/>
      <c r="W1301" s="165">
        <f>SUM(W1302:W1329)</f>
        <v>0</v>
      </c>
      <c r="X1301" s="161"/>
      <c r="Y1301" s="165">
        <f>SUM(Y1302:Y1329)</f>
        <v>0.199776</v>
      </c>
      <c r="Z1301" s="161"/>
      <c r="AA1301" s="166">
        <f>SUM(AA1302:AA1329)</f>
        <v>0</v>
      </c>
      <c r="AR1301" s="167" t="s">
        <v>140</v>
      </c>
      <c r="AT1301" s="168" t="s">
        <v>79</v>
      </c>
      <c r="AU1301" s="168" t="s">
        <v>88</v>
      </c>
      <c r="AY1301" s="167" t="s">
        <v>176</v>
      </c>
      <c r="BK1301" s="169">
        <f>SUM(BK1302:BK1329)</f>
        <v>0</v>
      </c>
    </row>
    <row r="1302" spans="2:65" s="1" customFormat="1" ht="44.25" customHeight="1">
      <c r="B1302" s="38"/>
      <c r="C1302" s="171" t="s">
        <v>1924</v>
      </c>
      <c r="D1302" s="171" t="s">
        <v>177</v>
      </c>
      <c r="E1302" s="172" t="s">
        <v>1925</v>
      </c>
      <c r="F1302" s="265" t="s">
        <v>1926</v>
      </c>
      <c r="G1302" s="265"/>
      <c r="H1302" s="265"/>
      <c r="I1302" s="265"/>
      <c r="J1302" s="173" t="s">
        <v>461</v>
      </c>
      <c r="K1302" s="174">
        <v>1</v>
      </c>
      <c r="L1302" s="266">
        <v>0</v>
      </c>
      <c r="M1302" s="267"/>
      <c r="N1302" s="268">
        <f aca="true" t="shared" si="95" ref="N1302:N1308">ROUND(L1302*K1302,2)</f>
        <v>0</v>
      </c>
      <c r="O1302" s="268"/>
      <c r="P1302" s="268"/>
      <c r="Q1302" s="268"/>
      <c r="R1302" s="40"/>
      <c r="T1302" s="175" t="s">
        <v>22</v>
      </c>
      <c r="U1302" s="47" t="s">
        <v>45</v>
      </c>
      <c r="V1302" s="39"/>
      <c r="W1302" s="176">
        <f aca="true" t="shared" si="96" ref="W1302:W1308">V1302*K1302</f>
        <v>0</v>
      </c>
      <c r="X1302" s="176">
        <v>0</v>
      </c>
      <c r="Y1302" s="176">
        <f aca="true" t="shared" si="97" ref="Y1302:Y1308">X1302*K1302</f>
        <v>0</v>
      </c>
      <c r="Z1302" s="176">
        <v>0</v>
      </c>
      <c r="AA1302" s="177">
        <f aca="true" t="shared" si="98" ref="AA1302:AA1308">Z1302*K1302</f>
        <v>0</v>
      </c>
      <c r="AR1302" s="21" t="s">
        <v>318</v>
      </c>
      <c r="AT1302" s="21" t="s">
        <v>177</v>
      </c>
      <c r="AU1302" s="21" t="s">
        <v>140</v>
      </c>
      <c r="AY1302" s="21" t="s">
        <v>176</v>
      </c>
      <c r="BE1302" s="113">
        <f aca="true" t="shared" si="99" ref="BE1302:BE1308">IF(U1302="základní",N1302,0)</f>
        <v>0</v>
      </c>
      <c r="BF1302" s="113">
        <f aca="true" t="shared" si="100" ref="BF1302:BF1308">IF(U1302="snížená",N1302,0)</f>
        <v>0</v>
      </c>
      <c r="BG1302" s="113">
        <f aca="true" t="shared" si="101" ref="BG1302:BG1308">IF(U1302="zákl. přenesená",N1302,0)</f>
        <v>0</v>
      </c>
      <c r="BH1302" s="113">
        <f aca="true" t="shared" si="102" ref="BH1302:BH1308">IF(U1302="sníž. přenesená",N1302,0)</f>
        <v>0</v>
      </c>
      <c r="BI1302" s="113">
        <f aca="true" t="shared" si="103" ref="BI1302:BI1308">IF(U1302="nulová",N1302,0)</f>
        <v>0</v>
      </c>
      <c r="BJ1302" s="21" t="s">
        <v>88</v>
      </c>
      <c r="BK1302" s="113">
        <f aca="true" t="shared" si="104" ref="BK1302:BK1308">ROUND(L1302*K1302,2)</f>
        <v>0</v>
      </c>
      <c r="BL1302" s="21" t="s">
        <v>318</v>
      </c>
      <c r="BM1302" s="21" t="s">
        <v>1927</v>
      </c>
    </row>
    <row r="1303" spans="2:65" s="1" customFormat="1" ht="44.25" customHeight="1">
      <c r="B1303" s="38"/>
      <c r="C1303" s="171" t="s">
        <v>1928</v>
      </c>
      <c r="D1303" s="171" t="s">
        <v>177</v>
      </c>
      <c r="E1303" s="172" t="s">
        <v>1929</v>
      </c>
      <c r="F1303" s="265" t="s">
        <v>1930</v>
      </c>
      <c r="G1303" s="265"/>
      <c r="H1303" s="265"/>
      <c r="I1303" s="265"/>
      <c r="J1303" s="173" t="s">
        <v>461</v>
      </c>
      <c r="K1303" s="174">
        <v>1</v>
      </c>
      <c r="L1303" s="266">
        <v>0</v>
      </c>
      <c r="M1303" s="267"/>
      <c r="N1303" s="268">
        <f t="shared" si="95"/>
        <v>0</v>
      </c>
      <c r="O1303" s="268"/>
      <c r="P1303" s="268"/>
      <c r="Q1303" s="268"/>
      <c r="R1303" s="40"/>
      <c r="T1303" s="175" t="s">
        <v>22</v>
      </c>
      <c r="U1303" s="47" t="s">
        <v>45</v>
      </c>
      <c r="V1303" s="39"/>
      <c r="W1303" s="176">
        <f t="shared" si="96"/>
        <v>0</v>
      </c>
      <c r="X1303" s="176">
        <v>0</v>
      </c>
      <c r="Y1303" s="176">
        <f t="shared" si="97"/>
        <v>0</v>
      </c>
      <c r="Z1303" s="176">
        <v>0</v>
      </c>
      <c r="AA1303" s="177">
        <f t="shared" si="98"/>
        <v>0</v>
      </c>
      <c r="AR1303" s="21" t="s">
        <v>318</v>
      </c>
      <c r="AT1303" s="21" t="s">
        <v>177</v>
      </c>
      <c r="AU1303" s="21" t="s">
        <v>140</v>
      </c>
      <c r="AY1303" s="21" t="s">
        <v>176</v>
      </c>
      <c r="BE1303" s="113">
        <f t="shared" si="99"/>
        <v>0</v>
      </c>
      <c r="BF1303" s="113">
        <f t="shared" si="100"/>
        <v>0</v>
      </c>
      <c r="BG1303" s="113">
        <f t="shared" si="101"/>
        <v>0</v>
      </c>
      <c r="BH1303" s="113">
        <f t="shared" si="102"/>
        <v>0</v>
      </c>
      <c r="BI1303" s="113">
        <f t="shared" si="103"/>
        <v>0</v>
      </c>
      <c r="BJ1303" s="21" t="s">
        <v>88</v>
      </c>
      <c r="BK1303" s="113">
        <f t="shared" si="104"/>
        <v>0</v>
      </c>
      <c r="BL1303" s="21" t="s">
        <v>318</v>
      </c>
      <c r="BM1303" s="21" t="s">
        <v>1931</v>
      </c>
    </row>
    <row r="1304" spans="2:65" s="1" customFormat="1" ht="31.5" customHeight="1">
      <c r="B1304" s="38"/>
      <c r="C1304" s="171" t="s">
        <v>1932</v>
      </c>
      <c r="D1304" s="171" t="s">
        <v>177</v>
      </c>
      <c r="E1304" s="172" t="s">
        <v>1933</v>
      </c>
      <c r="F1304" s="265" t="s">
        <v>1934</v>
      </c>
      <c r="G1304" s="265"/>
      <c r="H1304" s="265"/>
      <c r="I1304" s="265"/>
      <c r="J1304" s="173" t="s">
        <v>461</v>
      </c>
      <c r="K1304" s="174">
        <v>1</v>
      </c>
      <c r="L1304" s="266">
        <v>0</v>
      </c>
      <c r="M1304" s="267"/>
      <c r="N1304" s="268">
        <f t="shared" si="95"/>
        <v>0</v>
      </c>
      <c r="O1304" s="268"/>
      <c r="P1304" s="268"/>
      <c r="Q1304" s="268"/>
      <c r="R1304" s="40"/>
      <c r="T1304" s="175" t="s">
        <v>22</v>
      </c>
      <c r="U1304" s="47" t="s">
        <v>45</v>
      </c>
      <c r="V1304" s="39"/>
      <c r="W1304" s="176">
        <f t="shared" si="96"/>
        <v>0</v>
      </c>
      <c r="X1304" s="176">
        <v>0</v>
      </c>
      <c r="Y1304" s="176">
        <f t="shared" si="97"/>
        <v>0</v>
      </c>
      <c r="Z1304" s="176">
        <v>0</v>
      </c>
      <c r="AA1304" s="177">
        <f t="shared" si="98"/>
        <v>0</v>
      </c>
      <c r="AR1304" s="21" t="s">
        <v>318</v>
      </c>
      <c r="AT1304" s="21" t="s">
        <v>177</v>
      </c>
      <c r="AU1304" s="21" t="s">
        <v>140</v>
      </c>
      <c r="AY1304" s="21" t="s">
        <v>176</v>
      </c>
      <c r="BE1304" s="113">
        <f t="shared" si="99"/>
        <v>0</v>
      </c>
      <c r="BF1304" s="113">
        <f t="shared" si="100"/>
        <v>0</v>
      </c>
      <c r="BG1304" s="113">
        <f t="shared" si="101"/>
        <v>0</v>
      </c>
      <c r="BH1304" s="113">
        <f t="shared" si="102"/>
        <v>0</v>
      </c>
      <c r="BI1304" s="113">
        <f t="shared" si="103"/>
        <v>0</v>
      </c>
      <c r="BJ1304" s="21" t="s">
        <v>88</v>
      </c>
      <c r="BK1304" s="113">
        <f t="shared" si="104"/>
        <v>0</v>
      </c>
      <c r="BL1304" s="21" t="s">
        <v>318</v>
      </c>
      <c r="BM1304" s="21" t="s">
        <v>1935</v>
      </c>
    </row>
    <row r="1305" spans="2:65" s="1" customFormat="1" ht="31.5" customHeight="1">
      <c r="B1305" s="38"/>
      <c r="C1305" s="171" t="s">
        <v>1936</v>
      </c>
      <c r="D1305" s="171" t="s">
        <v>177</v>
      </c>
      <c r="E1305" s="172" t="s">
        <v>1937</v>
      </c>
      <c r="F1305" s="265" t="s">
        <v>1938</v>
      </c>
      <c r="G1305" s="265"/>
      <c r="H1305" s="265"/>
      <c r="I1305" s="265"/>
      <c r="J1305" s="173" t="s">
        <v>461</v>
      </c>
      <c r="K1305" s="174">
        <v>1</v>
      </c>
      <c r="L1305" s="266">
        <v>0</v>
      </c>
      <c r="M1305" s="267"/>
      <c r="N1305" s="268">
        <f t="shared" si="95"/>
        <v>0</v>
      </c>
      <c r="O1305" s="268"/>
      <c r="P1305" s="268"/>
      <c r="Q1305" s="268"/>
      <c r="R1305" s="40"/>
      <c r="T1305" s="175" t="s">
        <v>22</v>
      </c>
      <c r="U1305" s="47" t="s">
        <v>45</v>
      </c>
      <c r="V1305" s="39"/>
      <c r="W1305" s="176">
        <f t="shared" si="96"/>
        <v>0</v>
      </c>
      <c r="X1305" s="176">
        <v>0</v>
      </c>
      <c r="Y1305" s="176">
        <f t="shared" si="97"/>
        <v>0</v>
      </c>
      <c r="Z1305" s="176">
        <v>0</v>
      </c>
      <c r="AA1305" s="177">
        <f t="shared" si="98"/>
        <v>0</v>
      </c>
      <c r="AR1305" s="21" t="s">
        <v>318</v>
      </c>
      <c r="AT1305" s="21" t="s">
        <v>177</v>
      </c>
      <c r="AU1305" s="21" t="s">
        <v>140</v>
      </c>
      <c r="AY1305" s="21" t="s">
        <v>176</v>
      </c>
      <c r="BE1305" s="113">
        <f t="shared" si="99"/>
        <v>0</v>
      </c>
      <c r="BF1305" s="113">
        <f t="shared" si="100"/>
        <v>0</v>
      </c>
      <c r="BG1305" s="113">
        <f t="shared" si="101"/>
        <v>0</v>
      </c>
      <c r="BH1305" s="113">
        <f t="shared" si="102"/>
        <v>0</v>
      </c>
      <c r="BI1305" s="113">
        <f t="shared" si="103"/>
        <v>0</v>
      </c>
      <c r="BJ1305" s="21" t="s">
        <v>88</v>
      </c>
      <c r="BK1305" s="113">
        <f t="shared" si="104"/>
        <v>0</v>
      </c>
      <c r="BL1305" s="21" t="s">
        <v>318</v>
      </c>
      <c r="BM1305" s="21" t="s">
        <v>1939</v>
      </c>
    </row>
    <row r="1306" spans="2:65" s="1" customFormat="1" ht="31.5" customHeight="1">
      <c r="B1306" s="38"/>
      <c r="C1306" s="171" t="s">
        <v>1940</v>
      </c>
      <c r="D1306" s="171" t="s">
        <v>177</v>
      </c>
      <c r="E1306" s="172" t="s">
        <v>1941</v>
      </c>
      <c r="F1306" s="265" t="s">
        <v>1942</v>
      </c>
      <c r="G1306" s="265"/>
      <c r="H1306" s="265"/>
      <c r="I1306" s="265"/>
      <c r="J1306" s="173" t="s">
        <v>461</v>
      </c>
      <c r="K1306" s="174">
        <v>5</v>
      </c>
      <c r="L1306" s="266">
        <v>0</v>
      </c>
      <c r="M1306" s="267"/>
      <c r="N1306" s="268">
        <f t="shared" si="95"/>
        <v>0</v>
      </c>
      <c r="O1306" s="268"/>
      <c r="P1306" s="268"/>
      <c r="Q1306" s="268"/>
      <c r="R1306" s="40"/>
      <c r="T1306" s="175" t="s">
        <v>22</v>
      </c>
      <c r="U1306" s="47" t="s">
        <v>45</v>
      </c>
      <c r="V1306" s="39"/>
      <c r="W1306" s="176">
        <f t="shared" si="96"/>
        <v>0</v>
      </c>
      <c r="X1306" s="176">
        <v>0</v>
      </c>
      <c r="Y1306" s="176">
        <f t="shared" si="97"/>
        <v>0</v>
      </c>
      <c r="Z1306" s="176">
        <v>0</v>
      </c>
      <c r="AA1306" s="177">
        <f t="shared" si="98"/>
        <v>0</v>
      </c>
      <c r="AR1306" s="21" t="s">
        <v>318</v>
      </c>
      <c r="AT1306" s="21" t="s">
        <v>177</v>
      </c>
      <c r="AU1306" s="21" t="s">
        <v>140</v>
      </c>
      <c r="AY1306" s="21" t="s">
        <v>176</v>
      </c>
      <c r="BE1306" s="113">
        <f t="shared" si="99"/>
        <v>0</v>
      </c>
      <c r="BF1306" s="113">
        <f t="shared" si="100"/>
        <v>0</v>
      </c>
      <c r="BG1306" s="113">
        <f t="shared" si="101"/>
        <v>0</v>
      </c>
      <c r="BH1306" s="113">
        <f t="shared" si="102"/>
        <v>0</v>
      </c>
      <c r="BI1306" s="113">
        <f t="shared" si="103"/>
        <v>0</v>
      </c>
      <c r="BJ1306" s="21" t="s">
        <v>88</v>
      </c>
      <c r="BK1306" s="113">
        <f t="shared" si="104"/>
        <v>0</v>
      </c>
      <c r="BL1306" s="21" t="s">
        <v>318</v>
      </c>
      <c r="BM1306" s="21" t="s">
        <v>1943</v>
      </c>
    </row>
    <row r="1307" spans="2:65" s="1" customFormat="1" ht="31.5" customHeight="1">
      <c r="B1307" s="38"/>
      <c r="C1307" s="171" t="s">
        <v>1944</v>
      </c>
      <c r="D1307" s="171" t="s">
        <v>177</v>
      </c>
      <c r="E1307" s="172" t="s">
        <v>1945</v>
      </c>
      <c r="F1307" s="265" t="s">
        <v>1946</v>
      </c>
      <c r="G1307" s="265"/>
      <c r="H1307" s="265"/>
      <c r="I1307" s="265"/>
      <c r="J1307" s="173" t="s">
        <v>461</v>
      </c>
      <c r="K1307" s="174">
        <v>4</v>
      </c>
      <c r="L1307" s="266">
        <v>0</v>
      </c>
      <c r="M1307" s="267"/>
      <c r="N1307" s="268">
        <f t="shared" si="95"/>
        <v>0</v>
      </c>
      <c r="O1307" s="268"/>
      <c r="P1307" s="268"/>
      <c r="Q1307" s="268"/>
      <c r="R1307" s="40"/>
      <c r="T1307" s="175" t="s">
        <v>22</v>
      </c>
      <c r="U1307" s="47" t="s">
        <v>45</v>
      </c>
      <c r="V1307" s="39"/>
      <c r="W1307" s="176">
        <f t="shared" si="96"/>
        <v>0</v>
      </c>
      <c r="X1307" s="176">
        <v>0</v>
      </c>
      <c r="Y1307" s="176">
        <f t="shared" si="97"/>
        <v>0</v>
      </c>
      <c r="Z1307" s="176">
        <v>0</v>
      </c>
      <c r="AA1307" s="177">
        <f t="shared" si="98"/>
        <v>0</v>
      </c>
      <c r="AR1307" s="21" t="s">
        <v>318</v>
      </c>
      <c r="AT1307" s="21" t="s">
        <v>177</v>
      </c>
      <c r="AU1307" s="21" t="s">
        <v>140</v>
      </c>
      <c r="AY1307" s="21" t="s">
        <v>176</v>
      </c>
      <c r="BE1307" s="113">
        <f t="shared" si="99"/>
        <v>0</v>
      </c>
      <c r="BF1307" s="113">
        <f t="shared" si="100"/>
        <v>0</v>
      </c>
      <c r="BG1307" s="113">
        <f t="shared" si="101"/>
        <v>0</v>
      </c>
      <c r="BH1307" s="113">
        <f t="shared" si="102"/>
        <v>0</v>
      </c>
      <c r="BI1307" s="113">
        <f t="shared" si="103"/>
        <v>0</v>
      </c>
      <c r="BJ1307" s="21" t="s">
        <v>88</v>
      </c>
      <c r="BK1307" s="113">
        <f t="shared" si="104"/>
        <v>0</v>
      </c>
      <c r="BL1307" s="21" t="s">
        <v>318</v>
      </c>
      <c r="BM1307" s="21" t="s">
        <v>1947</v>
      </c>
    </row>
    <row r="1308" spans="2:65" s="1" customFormat="1" ht="31.5" customHeight="1">
      <c r="B1308" s="38"/>
      <c r="C1308" s="171" t="s">
        <v>1948</v>
      </c>
      <c r="D1308" s="171" t="s">
        <v>177</v>
      </c>
      <c r="E1308" s="172" t="s">
        <v>1949</v>
      </c>
      <c r="F1308" s="265" t="s">
        <v>1950</v>
      </c>
      <c r="G1308" s="265"/>
      <c r="H1308" s="265"/>
      <c r="I1308" s="265"/>
      <c r="J1308" s="173" t="s">
        <v>269</v>
      </c>
      <c r="K1308" s="174">
        <v>12.218</v>
      </c>
      <c r="L1308" s="266">
        <v>0</v>
      </c>
      <c r="M1308" s="267"/>
      <c r="N1308" s="268">
        <f t="shared" si="95"/>
        <v>0</v>
      </c>
      <c r="O1308" s="268"/>
      <c r="P1308" s="268"/>
      <c r="Q1308" s="268"/>
      <c r="R1308" s="40"/>
      <c r="T1308" s="175" t="s">
        <v>22</v>
      </c>
      <c r="U1308" s="47" t="s">
        <v>45</v>
      </c>
      <c r="V1308" s="39"/>
      <c r="W1308" s="176">
        <f t="shared" si="96"/>
        <v>0</v>
      </c>
      <c r="X1308" s="176">
        <v>0</v>
      </c>
      <c r="Y1308" s="176">
        <f t="shared" si="97"/>
        <v>0</v>
      </c>
      <c r="Z1308" s="176">
        <v>0</v>
      </c>
      <c r="AA1308" s="177">
        <f t="shared" si="98"/>
        <v>0</v>
      </c>
      <c r="AR1308" s="21" t="s">
        <v>318</v>
      </c>
      <c r="AT1308" s="21" t="s">
        <v>177</v>
      </c>
      <c r="AU1308" s="21" t="s">
        <v>140</v>
      </c>
      <c r="AY1308" s="21" t="s">
        <v>176</v>
      </c>
      <c r="BE1308" s="113">
        <f t="shared" si="99"/>
        <v>0</v>
      </c>
      <c r="BF1308" s="113">
        <f t="shared" si="100"/>
        <v>0</v>
      </c>
      <c r="BG1308" s="113">
        <f t="shared" si="101"/>
        <v>0</v>
      </c>
      <c r="BH1308" s="113">
        <f t="shared" si="102"/>
        <v>0</v>
      </c>
      <c r="BI1308" s="113">
        <f t="shared" si="103"/>
        <v>0</v>
      </c>
      <c r="BJ1308" s="21" t="s">
        <v>88</v>
      </c>
      <c r="BK1308" s="113">
        <f t="shared" si="104"/>
        <v>0</v>
      </c>
      <c r="BL1308" s="21" t="s">
        <v>318</v>
      </c>
      <c r="BM1308" s="21" t="s">
        <v>1951</v>
      </c>
    </row>
    <row r="1309" spans="2:51" s="10" customFormat="1" ht="22.5" customHeight="1">
      <c r="B1309" s="178"/>
      <c r="C1309" s="179"/>
      <c r="D1309" s="179"/>
      <c r="E1309" s="180" t="s">
        <v>22</v>
      </c>
      <c r="F1309" s="269" t="s">
        <v>1952</v>
      </c>
      <c r="G1309" s="270"/>
      <c r="H1309" s="270"/>
      <c r="I1309" s="270"/>
      <c r="J1309" s="179"/>
      <c r="K1309" s="181">
        <v>12.218</v>
      </c>
      <c r="L1309" s="179"/>
      <c r="M1309" s="179"/>
      <c r="N1309" s="179"/>
      <c r="O1309" s="179"/>
      <c r="P1309" s="179"/>
      <c r="Q1309" s="179"/>
      <c r="R1309" s="182"/>
      <c r="T1309" s="183"/>
      <c r="U1309" s="179"/>
      <c r="V1309" s="179"/>
      <c r="W1309" s="179"/>
      <c r="X1309" s="179"/>
      <c r="Y1309" s="179"/>
      <c r="Z1309" s="179"/>
      <c r="AA1309" s="184"/>
      <c r="AT1309" s="185" t="s">
        <v>199</v>
      </c>
      <c r="AU1309" s="185" t="s">
        <v>140</v>
      </c>
      <c r="AV1309" s="10" t="s">
        <v>140</v>
      </c>
      <c r="AW1309" s="10" t="s">
        <v>37</v>
      </c>
      <c r="AX1309" s="10" t="s">
        <v>80</v>
      </c>
      <c r="AY1309" s="185" t="s">
        <v>176</v>
      </c>
    </row>
    <row r="1310" spans="2:51" s="11" customFormat="1" ht="22.5" customHeight="1">
      <c r="B1310" s="186"/>
      <c r="C1310" s="187"/>
      <c r="D1310" s="187"/>
      <c r="E1310" s="188" t="s">
        <v>22</v>
      </c>
      <c r="F1310" s="271" t="s">
        <v>200</v>
      </c>
      <c r="G1310" s="272"/>
      <c r="H1310" s="272"/>
      <c r="I1310" s="272"/>
      <c r="J1310" s="187"/>
      <c r="K1310" s="189">
        <v>12.218</v>
      </c>
      <c r="L1310" s="187"/>
      <c r="M1310" s="187"/>
      <c r="N1310" s="187"/>
      <c r="O1310" s="187"/>
      <c r="P1310" s="187"/>
      <c r="Q1310" s="187"/>
      <c r="R1310" s="190"/>
      <c r="T1310" s="191"/>
      <c r="U1310" s="187"/>
      <c r="V1310" s="187"/>
      <c r="W1310" s="187"/>
      <c r="X1310" s="187"/>
      <c r="Y1310" s="187"/>
      <c r="Z1310" s="187"/>
      <c r="AA1310" s="192"/>
      <c r="AT1310" s="193" t="s">
        <v>199</v>
      </c>
      <c r="AU1310" s="193" t="s">
        <v>140</v>
      </c>
      <c r="AV1310" s="11" t="s">
        <v>181</v>
      </c>
      <c r="AW1310" s="11" t="s">
        <v>37</v>
      </c>
      <c r="AX1310" s="11" t="s">
        <v>88</v>
      </c>
      <c r="AY1310" s="193" t="s">
        <v>176</v>
      </c>
    </row>
    <row r="1311" spans="2:65" s="1" customFormat="1" ht="31.5" customHeight="1">
      <c r="B1311" s="38"/>
      <c r="C1311" s="171" t="s">
        <v>1953</v>
      </c>
      <c r="D1311" s="171" t="s">
        <v>177</v>
      </c>
      <c r="E1311" s="172" t="s">
        <v>1954</v>
      </c>
      <c r="F1311" s="265" t="s">
        <v>1955</v>
      </c>
      <c r="G1311" s="265"/>
      <c r="H1311" s="265"/>
      <c r="I1311" s="265"/>
      <c r="J1311" s="173" t="s">
        <v>461</v>
      </c>
      <c r="K1311" s="174">
        <v>8</v>
      </c>
      <c r="L1311" s="266">
        <v>0</v>
      </c>
      <c r="M1311" s="267"/>
      <c r="N1311" s="268">
        <f aca="true" t="shared" si="105" ref="N1311:N1316">ROUND(L1311*K1311,2)</f>
        <v>0</v>
      </c>
      <c r="O1311" s="268"/>
      <c r="P1311" s="268"/>
      <c r="Q1311" s="268"/>
      <c r="R1311" s="40"/>
      <c r="T1311" s="175" t="s">
        <v>22</v>
      </c>
      <c r="U1311" s="47" t="s">
        <v>45</v>
      </c>
      <c r="V1311" s="39"/>
      <c r="W1311" s="176">
        <f aca="true" t="shared" si="106" ref="W1311:W1316">V1311*K1311</f>
        <v>0</v>
      </c>
      <c r="X1311" s="176">
        <v>0</v>
      </c>
      <c r="Y1311" s="176">
        <f aca="true" t="shared" si="107" ref="Y1311:Y1316">X1311*K1311</f>
        <v>0</v>
      </c>
      <c r="Z1311" s="176">
        <v>0</v>
      </c>
      <c r="AA1311" s="177">
        <f aca="true" t="shared" si="108" ref="AA1311:AA1316">Z1311*K1311</f>
        <v>0</v>
      </c>
      <c r="AR1311" s="21" t="s">
        <v>318</v>
      </c>
      <c r="AT1311" s="21" t="s">
        <v>177</v>
      </c>
      <c r="AU1311" s="21" t="s">
        <v>140</v>
      </c>
      <c r="AY1311" s="21" t="s">
        <v>176</v>
      </c>
      <c r="BE1311" s="113">
        <f aca="true" t="shared" si="109" ref="BE1311:BE1316">IF(U1311="základní",N1311,0)</f>
        <v>0</v>
      </c>
      <c r="BF1311" s="113">
        <f aca="true" t="shared" si="110" ref="BF1311:BF1316">IF(U1311="snížená",N1311,0)</f>
        <v>0</v>
      </c>
      <c r="BG1311" s="113">
        <f aca="true" t="shared" si="111" ref="BG1311:BG1316">IF(U1311="zákl. přenesená",N1311,0)</f>
        <v>0</v>
      </c>
      <c r="BH1311" s="113">
        <f aca="true" t="shared" si="112" ref="BH1311:BH1316">IF(U1311="sníž. přenesená",N1311,0)</f>
        <v>0</v>
      </c>
      <c r="BI1311" s="113">
        <f aca="true" t="shared" si="113" ref="BI1311:BI1316">IF(U1311="nulová",N1311,0)</f>
        <v>0</v>
      </c>
      <c r="BJ1311" s="21" t="s">
        <v>88</v>
      </c>
      <c r="BK1311" s="113">
        <f aca="true" t="shared" si="114" ref="BK1311:BK1316">ROUND(L1311*K1311,2)</f>
        <v>0</v>
      </c>
      <c r="BL1311" s="21" t="s">
        <v>318</v>
      </c>
      <c r="BM1311" s="21" t="s">
        <v>1956</v>
      </c>
    </row>
    <row r="1312" spans="2:65" s="1" customFormat="1" ht="31.5" customHeight="1">
      <c r="B1312" s="38"/>
      <c r="C1312" s="202" t="s">
        <v>1957</v>
      </c>
      <c r="D1312" s="202" t="s">
        <v>352</v>
      </c>
      <c r="E1312" s="203" t="s">
        <v>1958</v>
      </c>
      <c r="F1312" s="307" t="s">
        <v>1959</v>
      </c>
      <c r="G1312" s="307"/>
      <c r="H1312" s="307"/>
      <c r="I1312" s="307"/>
      <c r="J1312" s="204" t="s">
        <v>461</v>
      </c>
      <c r="K1312" s="205">
        <v>8</v>
      </c>
      <c r="L1312" s="308">
        <v>0</v>
      </c>
      <c r="M1312" s="309"/>
      <c r="N1312" s="310">
        <f t="shared" si="105"/>
        <v>0</v>
      </c>
      <c r="O1312" s="268"/>
      <c r="P1312" s="268"/>
      <c r="Q1312" s="268"/>
      <c r="R1312" s="40"/>
      <c r="T1312" s="175" t="s">
        <v>22</v>
      </c>
      <c r="U1312" s="47" t="s">
        <v>45</v>
      </c>
      <c r="V1312" s="39"/>
      <c r="W1312" s="176">
        <f t="shared" si="106"/>
        <v>0</v>
      </c>
      <c r="X1312" s="176">
        <v>0.0155</v>
      </c>
      <c r="Y1312" s="176">
        <f t="shared" si="107"/>
        <v>0.124</v>
      </c>
      <c r="Z1312" s="176">
        <v>0</v>
      </c>
      <c r="AA1312" s="177">
        <f t="shared" si="108"/>
        <v>0</v>
      </c>
      <c r="AR1312" s="21" t="s">
        <v>442</v>
      </c>
      <c r="AT1312" s="21" t="s">
        <v>352</v>
      </c>
      <c r="AU1312" s="21" t="s">
        <v>140</v>
      </c>
      <c r="AY1312" s="21" t="s">
        <v>176</v>
      </c>
      <c r="BE1312" s="113">
        <f t="shared" si="109"/>
        <v>0</v>
      </c>
      <c r="BF1312" s="113">
        <f t="shared" si="110"/>
        <v>0</v>
      </c>
      <c r="BG1312" s="113">
        <f t="shared" si="111"/>
        <v>0</v>
      </c>
      <c r="BH1312" s="113">
        <f t="shared" si="112"/>
        <v>0</v>
      </c>
      <c r="BI1312" s="113">
        <f t="shared" si="113"/>
        <v>0</v>
      </c>
      <c r="BJ1312" s="21" t="s">
        <v>88</v>
      </c>
      <c r="BK1312" s="113">
        <f t="shared" si="114"/>
        <v>0</v>
      </c>
      <c r="BL1312" s="21" t="s">
        <v>318</v>
      </c>
      <c r="BM1312" s="21" t="s">
        <v>1960</v>
      </c>
    </row>
    <row r="1313" spans="2:65" s="1" customFormat="1" ht="31.5" customHeight="1">
      <c r="B1313" s="38"/>
      <c r="C1313" s="202" t="s">
        <v>1961</v>
      </c>
      <c r="D1313" s="202" t="s">
        <v>352</v>
      </c>
      <c r="E1313" s="203" t="s">
        <v>1962</v>
      </c>
      <c r="F1313" s="307" t="s">
        <v>1963</v>
      </c>
      <c r="G1313" s="307"/>
      <c r="H1313" s="307"/>
      <c r="I1313" s="307"/>
      <c r="J1313" s="204" t="s">
        <v>461</v>
      </c>
      <c r="K1313" s="205">
        <v>8</v>
      </c>
      <c r="L1313" s="308">
        <v>0</v>
      </c>
      <c r="M1313" s="309"/>
      <c r="N1313" s="310">
        <f t="shared" si="105"/>
        <v>0</v>
      </c>
      <c r="O1313" s="268"/>
      <c r="P1313" s="268"/>
      <c r="Q1313" s="268"/>
      <c r="R1313" s="40"/>
      <c r="T1313" s="175" t="s">
        <v>22</v>
      </c>
      <c r="U1313" s="47" t="s">
        <v>45</v>
      </c>
      <c r="V1313" s="39"/>
      <c r="W1313" s="176">
        <f t="shared" si="106"/>
        <v>0</v>
      </c>
      <c r="X1313" s="176">
        <v>0.0017</v>
      </c>
      <c r="Y1313" s="176">
        <f t="shared" si="107"/>
        <v>0.0136</v>
      </c>
      <c r="Z1313" s="176">
        <v>0</v>
      </c>
      <c r="AA1313" s="177">
        <f t="shared" si="108"/>
        <v>0</v>
      </c>
      <c r="AR1313" s="21" t="s">
        <v>442</v>
      </c>
      <c r="AT1313" s="21" t="s">
        <v>352</v>
      </c>
      <c r="AU1313" s="21" t="s">
        <v>140</v>
      </c>
      <c r="AY1313" s="21" t="s">
        <v>176</v>
      </c>
      <c r="BE1313" s="113">
        <f t="shared" si="109"/>
        <v>0</v>
      </c>
      <c r="BF1313" s="113">
        <f t="shared" si="110"/>
        <v>0</v>
      </c>
      <c r="BG1313" s="113">
        <f t="shared" si="111"/>
        <v>0</v>
      </c>
      <c r="BH1313" s="113">
        <f t="shared" si="112"/>
        <v>0</v>
      </c>
      <c r="BI1313" s="113">
        <f t="shared" si="113"/>
        <v>0</v>
      </c>
      <c r="BJ1313" s="21" t="s">
        <v>88</v>
      </c>
      <c r="BK1313" s="113">
        <f t="shared" si="114"/>
        <v>0</v>
      </c>
      <c r="BL1313" s="21" t="s">
        <v>318</v>
      </c>
      <c r="BM1313" s="21" t="s">
        <v>1964</v>
      </c>
    </row>
    <row r="1314" spans="2:65" s="1" customFormat="1" ht="31.5" customHeight="1">
      <c r="B1314" s="38"/>
      <c r="C1314" s="202" t="s">
        <v>1965</v>
      </c>
      <c r="D1314" s="202" t="s">
        <v>352</v>
      </c>
      <c r="E1314" s="203" t="s">
        <v>1966</v>
      </c>
      <c r="F1314" s="307" t="s">
        <v>1967</v>
      </c>
      <c r="G1314" s="307"/>
      <c r="H1314" s="307"/>
      <c r="I1314" s="307"/>
      <c r="J1314" s="204" t="s">
        <v>315</v>
      </c>
      <c r="K1314" s="205">
        <v>8</v>
      </c>
      <c r="L1314" s="308">
        <v>0</v>
      </c>
      <c r="M1314" s="309"/>
      <c r="N1314" s="310">
        <f t="shared" si="105"/>
        <v>0</v>
      </c>
      <c r="O1314" s="268"/>
      <c r="P1314" s="268"/>
      <c r="Q1314" s="268"/>
      <c r="R1314" s="40"/>
      <c r="T1314" s="175" t="s">
        <v>22</v>
      </c>
      <c r="U1314" s="47" t="s">
        <v>45</v>
      </c>
      <c r="V1314" s="39"/>
      <c r="W1314" s="176">
        <f t="shared" si="106"/>
        <v>0</v>
      </c>
      <c r="X1314" s="176">
        <v>0.0003</v>
      </c>
      <c r="Y1314" s="176">
        <f t="shared" si="107"/>
        <v>0.0024</v>
      </c>
      <c r="Z1314" s="176">
        <v>0</v>
      </c>
      <c r="AA1314" s="177">
        <f t="shared" si="108"/>
        <v>0</v>
      </c>
      <c r="AR1314" s="21" t="s">
        <v>442</v>
      </c>
      <c r="AT1314" s="21" t="s">
        <v>352</v>
      </c>
      <c r="AU1314" s="21" t="s">
        <v>140</v>
      </c>
      <c r="AY1314" s="21" t="s">
        <v>176</v>
      </c>
      <c r="BE1314" s="113">
        <f t="shared" si="109"/>
        <v>0</v>
      </c>
      <c r="BF1314" s="113">
        <f t="shared" si="110"/>
        <v>0</v>
      </c>
      <c r="BG1314" s="113">
        <f t="shared" si="111"/>
        <v>0</v>
      </c>
      <c r="BH1314" s="113">
        <f t="shared" si="112"/>
        <v>0</v>
      </c>
      <c r="BI1314" s="113">
        <f t="shared" si="113"/>
        <v>0</v>
      </c>
      <c r="BJ1314" s="21" t="s">
        <v>88</v>
      </c>
      <c r="BK1314" s="113">
        <f t="shared" si="114"/>
        <v>0</v>
      </c>
      <c r="BL1314" s="21" t="s">
        <v>318</v>
      </c>
      <c r="BM1314" s="21" t="s">
        <v>1968</v>
      </c>
    </row>
    <row r="1315" spans="2:65" s="1" customFormat="1" ht="31.5" customHeight="1">
      <c r="B1315" s="38"/>
      <c r="C1315" s="171" t="s">
        <v>1969</v>
      </c>
      <c r="D1315" s="171" t="s">
        <v>177</v>
      </c>
      <c r="E1315" s="172" t="s">
        <v>1970</v>
      </c>
      <c r="F1315" s="265" t="s">
        <v>1971</v>
      </c>
      <c r="G1315" s="265"/>
      <c r="H1315" s="265"/>
      <c r="I1315" s="265"/>
      <c r="J1315" s="173" t="s">
        <v>461</v>
      </c>
      <c r="K1315" s="174">
        <v>8</v>
      </c>
      <c r="L1315" s="266">
        <v>0</v>
      </c>
      <c r="M1315" s="267"/>
      <c r="N1315" s="268">
        <f t="shared" si="105"/>
        <v>0</v>
      </c>
      <c r="O1315" s="268"/>
      <c r="P1315" s="268"/>
      <c r="Q1315" s="268"/>
      <c r="R1315" s="40"/>
      <c r="T1315" s="175" t="s">
        <v>22</v>
      </c>
      <c r="U1315" s="47" t="s">
        <v>45</v>
      </c>
      <c r="V1315" s="39"/>
      <c r="W1315" s="176">
        <f t="shared" si="106"/>
        <v>0</v>
      </c>
      <c r="X1315" s="176">
        <v>0</v>
      </c>
      <c r="Y1315" s="176">
        <f t="shared" si="107"/>
        <v>0</v>
      </c>
      <c r="Z1315" s="176">
        <v>0</v>
      </c>
      <c r="AA1315" s="177">
        <f t="shared" si="108"/>
        <v>0</v>
      </c>
      <c r="AR1315" s="21" t="s">
        <v>318</v>
      </c>
      <c r="AT1315" s="21" t="s">
        <v>177</v>
      </c>
      <c r="AU1315" s="21" t="s">
        <v>140</v>
      </c>
      <c r="AY1315" s="21" t="s">
        <v>176</v>
      </c>
      <c r="BE1315" s="113">
        <f t="shared" si="109"/>
        <v>0</v>
      </c>
      <c r="BF1315" s="113">
        <f t="shared" si="110"/>
        <v>0</v>
      </c>
      <c r="BG1315" s="113">
        <f t="shared" si="111"/>
        <v>0</v>
      </c>
      <c r="BH1315" s="113">
        <f t="shared" si="112"/>
        <v>0</v>
      </c>
      <c r="BI1315" s="113">
        <f t="shared" si="113"/>
        <v>0</v>
      </c>
      <c r="BJ1315" s="21" t="s">
        <v>88</v>
      </c>
      <c r="BK1315" s="113">
        <f t="shared" si="114"/>
        <v>0</v>
      </c>
      <c r="BL1315" s="21" t="s">
        <v>318</v>
      </c>
      <c r="BM1315" s="21" t="s">
        <v>1972</v>
      </c>
    </row>
    <row r="1316" spans="2:65" s="1" customFormat="1" ht="31.5" customHeight="1">
      <c r="B1316" s="38"/>
      <c r="C1316" s="171" t="s">
        <v>1973</v>
      </c>
      <c r="D1316" s="171" t="s">
        <v>177</v>
      </c>
      <c r="E1316" s="172" t="s">
        <v>1974</v>
      </c>
      <c r="F1316" s="265" t="s">
        <v>1975</v>
      </c>
      <c r="G1316" s="265"/>
      <c r="H1316" s="265"/>
      <c r="I1316" s="265"/>
      <c r="J1316" s="173" t="s">
        <v>315</v>
      </c>
      <c r="K1316" s="174">
        <v>22.4</v>
      </c>
      <c r="L1316" s="266">
        <v>0</v>
      </c>
      <c r="M1316" s="267"/>
      <c r="N1316" s="268">
        <f t="shared" si="105"/>
        <v>0</v>
      </c>
      <c r="O1316" s="268"/>
      <c r="P1316" s="268"/>
      <c r="Q1316" s="268"/>
      <c r="R1316" s="40"/>
      <c r="T1316" s="175" t="s">
        <v>22</v>
      </c>
      <c r="U1316" s="47" t="s">
        <v>45</v>
      </c>
      <c r="V1316" s="39"/>
      <c r="W1316" s="176">
        <f t="shared" si="106"/>
        <v>0</v>
      </c>
      <c r="X1316" s="176">
        <v>0</v>
      </c>
      <c r="Y1316" s="176">
        <f t="shared" si="107"/>
        <v>0</v>
      </c>
      <c r="Z1316" s="176">
        <v>0</v>
      </c>
      <c r="AA1316" s="177">
        <f t="shared" si="108"/>
        <v>0</v>
      </c>
      <c r="AR1316" s="21" t="s">
        <v>318</v>
      </c>
      <c r="AT1316" s="21" t="s">
        <v>177</v>
      </c>
      <c r="AU1316" s="21" t="s">
        <v>140</v>
      </c>
      <c r="AY1316" s="21" t="s">
        <v>176</v>
      </c>
      <c r="BE1316" s="113">
        <f t="shared" si="109"/>
        <v>0</v>
      </c>
      <c r="BF1316" s="113">
        <f t="shared" si="110"/>
        <v>0</v>
      </c>
      <c r="BG1316" s="113">
        <f t="shared" si="111"/>
        <v>0</v>
      </c>
      <c r="BH1316" s="113">
        <f t="shared" si="112"/>
        <v>0</v>
      </c>
      <c r="BI1316" s="113">
        <f t="shared" si="113"/>
        <v>0</v>
      </c>
      <c r="BJ1316" s="21" t="s">
        <v>88</v>
      </c>
      <c r="BK1316" s="113">
        <f t="shared" si="114"/>
        <v>0</v>
      </c>
      <c r="BL1316" s="21" t="s">
        <v>318</v>
      </c>
      <c r="BM1316" s="21" t="s">
        <v>1976</v>
      </c>
    </row>
    <row r="1317" spans="2:51" s="10" customFormat="1" ht="22.5" customHeight="1">
      <c r="B1317" s="178"/>
      <c r="C1317" s="179"/>
      <c r="D1317" s="179"/>
      <c r="E1317" s="180" t="s">
        <v>22</v>
      </c>
      <c r="F1317" s="269" t="s">
        <v>1977</v>
      </c>
      <c r="G1317" s="270"/>
      <c r="H1317" s="270"/>
      <c r="I1317" s="270"/>
      <c r="J1317" s="179"/>
      <c r="K1317" s="181">
        <v>22.4</v>
      </c>
      <c r="L1317" s="179"/>
      <c r="M1317" s="179"/>
      <c r="N1317" s="179"/>
      <c r="O1317" s="179"/>
      <c r="P1317" s="179"/>
      <c r="Q1317" s="179"/>
      <c r="R1317" s="182"/>
      <c r="T1317" s="183"/>
      <c r="U1317" s="179"/>
      <c r="V1317" s="179"/>
      <c r="W1317" s="179"/>
      <c r="X1317" s="179"/>
      <c r="Y1317" s="179"/>
      <c r="Z1317" s="179"/>
      <c r="AA1317" s="184"/>
      <c r="AT1317" s="185" t="s">
        <v>199</v>
      </c>
      <c r="AU1317" s="185" t="s">
        <v>140</v>
      </c>
      <c r="AV1317" s="10" t="s">
        <v>140</v>
      </c>
      <c r="AW1317" s="10" t="s">
        <v>37</v>
      </c>
      <c r="AX1317" s="10" t="s">
        <v>80</v>
      </c>
      <c r="AY1317" s="185" t="s">
        <v>176</v>
      </c>
    </row>
    <row r="1318" spans="2:51" s="11" customFormat="1" ht="22.5" customHeight="1">
      <c r="B1318" s="186"/>
      <c r="C1318" s="187"/>
      <c r="D1318" s="187"/>
      <c r="E1318" s="188" t="s">
        <v>22</v>
      </c>
      <c r="F1318" s="271" t="s">
        <v>200</v>
      </c>
      <c r="G1318" s="272"/>
      <c r="H1318" s="272"/>
      <c r="I1318" s="272"/>
      <c r="J1318" s="187"/>
      <c r="K1318" s="189">
        <v>22.4</v>
      </c>
      <c r="L1318" s="187"/>
      <c r="M1318" s="187"/>
      <c r="N1318" s="187"/>
      <c r="O1318" s="187"/>
      <c r="P1318" s="187"/>
      <c r="Q1318" s="187"/>
      <c r="R1318" s="190"/>
      <c r="T1318" s="191"/>
      <c r="U1318" s="187"/>
      <c r="V1318" s="187"/>
      <c r="W1318" s="187"/>
      <c r="X1318" s="187"/>
      <c r="Y1318" s="187"/>
      <c r="Z1318" s="187"/>
      <c r="AA1318" s="192"/>
      <c r="AT1318" s="193" t="s">
        <v>199</v>
      </c>
      <c r="AU1318" s="193" t="s">
        <v>140</v>
      </c>
      <c r="AV1318" s="11" t="s">
        <v>181</v>
      </c>
      <c r="AW1318" s="11" t="s">
        <v>37</v>
      </c>
      <c r="AX1318" s="11" t="s">
        <v>88</v>
      </c>
      <c r="AY1318" s="193" t="s">
        <v>176</v>
      </c>
    </row>
    <row r="1319" spans="2:65" s="1" customFormat="1" ht="22.5" customHeight="1">
      <c r="B1319" s="38"/>
      <c r="C1319" s="202" t="s">
        <v>1978</v>
      </c>
      <c r="D1319" s="202" t="s">
        <v>352</v>
      </c>
      <c r="E1319" s="203" t="s">
        <v>1979</v>
      </c>
      <c r="F1319" s="307" t="s">
        <v>1980</v>
      </c>
      <c r="G1319" s="307"/>
      <c r="H1319" s="307"/>
      <c r="I1319" s="307"/>
      <c r="J1319" s="204" t="s">
        <v>315</v>
      </c>
      <c r="K1319" s="205">
        <v>22.4</v>
      </c>
      <c r="L1319" s="308">
        <v>0</v>
      </c>
      <c r="M1319" s="309"/>
      <c r="N1319" s="310">
        <f>ROUND(L1319*K1319,2)</f>
        <v>0</v>
      </c>
      <c r="O1319" s="268"/>
      <c r="P1319" s="268"/>
      <c r="Q1319" s="268"/>
      <c r="R1319" s="40"/>
      <c r="T1319" s="175" t="s">
        <v>22</v>
      </c>
      <c r="U1319" s="47" t="s">
        <v>45</v>
      </c>
      <c r="V1319" s="39"/>
      <c r="W1319" s="176">
        <f>V1319*K1319</f>
        <v>0</v>
      </c>
      <c r="X1319" s="176">
        <v>0.00074</v>
      </c>
      <c r="Y1319" s="176">
        <f>X1319*K1319</f>
        <v>0.016575999999999997</v>
      </c>
      <c r="Z1319" s="176">
        <v>0</v>
      </c>
      <c r="AA1319" s="177">
        <f>Z1319*K1319</f>
        <v>0</v>
      </c>
      <c r="AR1319" s="21" t="s">
        <v>442</v>
      </c>
      <c r="AT1319" s="21" t="s">
        <v>352</v>
      </c>
      <c r="AU1319" s="21" t="s">
        <v>140</v>
      </c>
      <c r="AY1319" s="21" t="s">
        <v>176</v>
      </c>
      <c r="BE1319" s="113">
        <f>IF(U1319="základní",N1319,0)</f>
        <v>0</v>
      </c>
      <c r="BF1319" s="113">
        <f>IF(U1319="snížená",N1319,0)</f>
        <v>0</v>
      </c>
      <c r="BG1319" s="113">
        <f>IF(U1319="zákl. přenesená",N1319,0)</f>
        <v>0</v>
      </c>
      <c r="BH1319" s="113">
        <f>IF(U1319="sníž. přenesená",N1319,0)</f>
        <v>0</v>
      </c>
      <c r="BI1319" s="113">
        <f>IF(U1319="nulová",N1319,0)</f>
        <v>0</v>
      </c>
      <c r="BJ1319" s="21" t="s">
        <v>88</v>
      </c>
      <c r="BK1319" s="113">
        <f>ROUND(L1319*K1319,2)</f>
        <v>0</v>
      </c>
      <c r="BL1319" s="21" t="s">
        <v>318</v>
      </c>
      <c r="BM1319" s="21" t="s">
        <v>1981</v>
      </c>
    </row>
    <row r="1320" spans="2:65" s="1" customFormat="1" ht="31.5" customHeight="1">
      <c r="B1320" s="38"/>
      <c r="C1320" s="171" t="s">
        <v>1982</v>
      </c>
      <c r="D1320" s="171" t="s">
        <v>177</v>
      </c>
      <c r="E1320" s="172" t="s">
        <v>1983</v>
      </c>
      <c r="F1320" s="265" t="s">
        <v>1984</v>
      </c>
      <c r="G1320" s="265"/>
      <c r="H1320" s="265"/>
      <c r="I1320" s="265"/>
      <c r="J1320" s="173" t="s">
        <v>269</v>
      </c>
      <c r="K1320" s="174">
        <v>1.44</v>
      </c>
      <c r="L1320" s="266">
        <v>0</v>
      </c>
      <c r="M1320" s="267"/>
      <c r="N1320" s="268">
        <f>ROUND(L1320*K1320,2)</f>
        <v>0</v>
      </c>
      <c r="O1320" s="268"/>
      <c r="P1320" s="268"/>
      <c r="Q1320" s="268"/>
      <c r="R1320" s="40"/>
      <c r="T1320" s="175" t="s">
        <v>22</v>
      </c>
      <c r="U1320" s="47" t="s">
        <v>45</v>
      </c>
      <c r="V1320" s="39"/>
      <c r="W1320" s="176">
        <f>V1320*K1320</f>
        <v>0</v>
      </c>
      <c r="X1320" s="176">
        <v>0</v>
      </c>
      <c r="Y1320" s="176">
        <f>X1320*K1320</f>
        <v>0</v>
      </c>
      <c r="Z1320" s="176">
        <v>0</v>
      </c>
      <c r="AA1320" s="177">
        <f>Z1320*K1320</f>
        <v>0</v>
      </c>
      <c r="AR1320" s="21" t="s">
        <v>318</v>
      </c>
      <c r="AT1320" s="21" t="s">
        <v>177</v>
      </c>
      <c r="AU1320" s="21" t="s">
        <v>140</v>
      </c>
      <c r="AY1320" s="21" t="s">
        <v>176</v>
      </c>
      <c r="BE1320" s="113">
        <f>IF(U1320="základní",N1320,0)</f>
        <v>0</v>
      </c>
      <c r="BF1320" s="113">
        <f>IF(U1320="snížená",N1320,0)</f>
        <v>0</v>
      </c>
      <c r="BG1320" s="113">
        <f>IF(U1320="zákl. přenesená",N1320,0)</f>
        <v>0</v>
      </c>
      <c r="BH1320" s="113">
        <f>IF(U1320="sníž. přenesená",N1320,0)</f>
        <v>0</v>
      </c>
      <c r="BI1320" s="113">
        <f>IF(U1320="nulová",N1320,0)</f>
        <v>0</v>
      </c>
      <c r="BJ1320" s="21" t="s">
        <v>88</v>
      </c>
      <c r="BK1320" s="113">
        <f>ROUND(L1320*K1320,2)</f>
        <v>0</v>
      </c>
      <c r="BL1320" s="21" t="s">
        <v>318</v>
      </c>
      <c r="BM1320" s="21" t="s">
        <v>1985</v>
      </c>
    </row>
    <row r="1321" spans="2:51" s="10" customFormat="1" ht="22.5" customHeight="1">
      <c r="B1321" s="178"/>
      <c r="C1321" s="179"/>
      <c r="D1321" s="179"/>
      <c r="E1321" s="180" t="s">
        <v>22</v>
      </c>
      <c r="F1321" s="269" t="s">
        <v>1986</v>
      </c>
      <c r="G1321" s="270"/>
      <c r="H1321" s="270"/>
      <c r="I1321" s="270"/>
      <c r="J1321" s="179"/>
      <c r="K1321" s="181">
        <v>1.44</v>
      </c>
      <c r="L1321" s="179"/>
      <c r="M1321" s="179"/>
      <c r="N1321" s="179"/>
      <c r="O1321" s="179"/>
      <c r="P1321" s="179"/>
      <c r="Q1321" s="179"/>
      <c r="R1321" s="182"/>
      <c r="T1321" s="183"/>
      <c r="U1321" s="179"/>
      <c r="V1321" s="179"/>
      <c r="W1321" s="179"/>
      <c r="X1321" s="179"/>
      <c r="Y1321" s="179"/>
      <c r="Z1321" s="179"/>
      <c r="AA1321" s="184"/>
      <c r="AT1321" s="185" t="s">
        <v>199</v>
      </c>
      <c r="AU1321" s="185" t="s">
        <v>140</v>
      </c>
      <c r="AV1321" s="10" t="s">
        <v>140</v>
      </c>
      <c r="AW1321" s="10" t="s">
        <v>37</v>
      </c>
      <c r="AX1321" s="10" t="s">
        <v>80</v>
      </c>
      <c r="AY1321" s="185" t="s">
        <v>176</v>
      </c>
    </row>
    <row r="1322" spans="2:51" s="11" customFormat="1" ht="22.5" customHeight="1">
      <c r="B1322" s="186"/>
      <c r="C1322" s="187"/>
      <c r="D1322" s="187"/>
      <c r="E1322" s="188" t="s">
        <v>22</v>
      </c>
      <c r="F1322" s="271" t="s">
        <v>200</v>
      </c>
      <c r="G1322" s="272"/>
      <c r="H1322" s="272"/>
      <c r="I1322" s="272"/>
      <c r="J1322" s="187"/>
      <c r="K1322" s="189">
        <v>1.44</v>
      </c>
      <c r="L1322" s="187"/>
      <c r="M1322" s="187"/>
      <c r="N1322" s="187"/>
      <c r="O1322" s="187"/>
      <c r="P1322" s="187"/>
      <c r="Q1322" s="187"/>
      <c r="R1322" s="190"/>
      <c r="T1322" s="191"/>
      <c r="U1322" s="187"/>
      <c r="V1322" s="187"/>
      <c r="W1322" s="187"/>
      <c r="X1322" s="187"/>
      <c r="Y1322" s="187"/>
      <c r="Z1322" s="187"/>
      <c r="AA1322" s="192"/>
      <c r="AT1322" s="193" t="s">
        <v>199</v>
      </c>
      <c r="AU1322" s="193" t="s">
        <v>140</v>
      </c>
      <c r="AV1322" s="11" t="s">
        <v>181</v>
      </c>
      <c r="AW1322" s="11" t="s">
        <v>37</v>
      </c>
      <c r="AX1322" s="11" t="s">
        <v>88</v>
      </c>
      <c r="AY1322" s="193" t="s">
        <v>176</v>
      </c>
    </row>
    <row r="1323" spans="2:65" s="1" customFormat="1" ht="31.5" customHeight="1">
      <c r="B1323" s="38"/>
      <c r="C1323" s="202" t="s">
        <v>1987</v>
      </c>
      <c r="D1323" s="202" t="s">
        <v>352</v>
      </c>
      <c r="E1323" s="203" t="s">
        <v>1988</v>
      </c>
      <c r="F1323" s="307" t="s">
        <v>1989</v>
      </c>
      <c r="G1323" s="307"/>
      <c r="H1323" s="307"/>
      <c r="I1323" s="307"/>
      <c r="J1323" s="204" t="s">
        <v>269</v>
      </c>
      <c r="K1323" s="205">
        <v>1.44</v>
      </c>
      <c r="L1323" s="308">
        <v>0</v>
      </c>
      <c r="M1323" s="309"/>
      <c r="N1323" s="310">
        <f>ROUND(L1323*K1323,2)</f>
        <v>0</v>
      </c>
      <c r="O1323" s="268"/>
      <c r="P1323" s="268"/>
      <c r="Q1323" s="268"/>
      <c r="R1323" s="40"/>
      <c r="T1323" s="175" t="s">
        <v>22</v>
      </c>
      <c r="U1323" s="47" t="s">
        <v>45</v>
      </c>
      <c r="V1323" s="39"/>
      <c r="W1323" s="176">
        <f>V1323*K1323</f>
        <v>0</v>
      </c>
      <c r="X1323" s="176">
        <v>0.018</v>
      </c>
      <c r="Y1323" s="176">
        <f>X1323*K1323</f>
        <v>0.02592</v>
      </c>
      <c r="Z1323" s="176">
        <v>0</v>
      </c>
      <c r="AA1323" s="177">
        <f>Z1323*K1323</f>
        <v>0</v>
      </c>
      <c r="AR1323" s="21" t="s">
        <v>442</v>
      </c>
      <c r="AT1323" s="21" t="s">
        <v>352</v>
      </c>
      <c r="AU1323" s="21" t="s">
        <v>140</v>
      </c>
      <c r="AY1323" s="21" t="s">
        <v>176</v>
      </c>
      <c r="BE1323" s="113">
        <f>IF(U1323="základní",N1323,0)</f>
        <v>0</v>
      </c>
      <c r="BF1323" s="113">
        <f>IF(U1323="snížená",N1323,0)</f>
        <v>0</v>
      </c>
      <c r="BG1323" s="113">
        <f>IF(U1323="zákl. přenesená",N1323,0)</f>
        <v>0</v>
      </c>
      <c r="BH1323" s="113">
        <f>IF(U1323="sníž. přenesená",N1323,0)</f>
        <v>0</v>
      </c>
      <c r="BI1323" s="113">
        <f>IF(U1323="nulová",N1323,0)</f>
        <v>0</v>
      </c>
      <c r="BJ1323" s="21" t="s">
        <v>88</v>
      </c>
      <c r="BK1323" s="113">
        <f>ROUND(L1323*K1323,2)</f>
        <v>0</v>
      </c>
      <c r="BL1323" s="21" t="s">
        <v>318</v>
      </c>
      <c r="BM1323" s="21" t="s">
        <v>1990</v>
      </c>
    </row>
    <row r="1324" spans="2:65" s="1" customFormat="1" ht="31.5" customHeight="1">
      <c r="B1324" s="38"/>
      <c r="C1324" s="171" t="s">
        <v>1991</v>
      </c>
      <c r="D1324" s="171" t="s">
        <v>177</v>
      </c>
      <c r="E1324" s="172" t="s">
        <v>1992</v>
      </c>
      <c r="F1324" s="265" t="s">
        <v>1993</v>
      </c>
      <c r="G1324" s="265"/>
      <c r="H1324" s="265"/>
      <c r="I1324" s="265"/>
      <c r="J1324" s="173" t="s">
        <v>315</v>
      </c>
      <c r="K1324" s="174">
        <v>4.8</v>
      </c>
      <c r="L1324" s="266">
        <v>0</v>
      </c>
      <c r="M1324" s="267"/>
      <c r="N1324" s="268">
        <f>ROUND(L1324*K1324,2)</f>
        <v>0</v>
      </c>
      <c r="O1324" s="268"/>
      <c r="P1324" s="268"/>
      <c r="Q1324" s="268"/>
      <c r="R1324" s="40"/>
      <c r="T1324" s="175" t="s">
        <v>22</v>
      </c>
      <c r="U1324" s="47" t="s">
        <v>45</v>
      </c>
      <c r="V1324" s="39"/>
      <c r="W1324" s="176">
        <f>V1324*K1324</f>
        <v>0</v>
      </c>
      <c r="X1324" s="176">
        <v>0</v>
      </c>
      <c r="Y1324" s="176">
        <f>X1324*K1324</f>
        <v>0</v>
      </c>
      <c r="Z1324" s="176">
        <v>0</v>
      </c>
      <c r="AA1324" s="177">
        <f>Z1324*K1324</f>
        <v>0</v>
      </c>
      <c r="AR1324" s="21" t="s">
        <v>318</v>
      </c>
      <c r="AT1324" s="21" t="s">
        <v>177</v>
      </c>
      <c r="AU1324" s="21" t="s">
        <v>140</v>
      </c>
      <c r="AY1324" s="21" t="s">
        <v>176</v>
      </c>
      <c r="BE1324" s="113">
        <f>IF(U1324="základní",N1324,0)</f>
        <v>0</v>
      </c>
      <c r="BF1324" s="113">
        <f>IF(U1324="snížená",N1324,0)</f>
        <v>0</v>
      </c>
      <c r="BG1324" s="113">
        <f>IF(U1324="zákl. přenesená",N1324,0)</f>
        <v>0</v>
      </c>
      <c r="BH1324" s="113">
        <f>IF(U1324="sníž. přenesená",N1324,0)</f>
        <v>0</v>
      </c>
      <c r="BI1324" s="113">
        <f>IF(U1324="nulová",N1324,0)</f>
        <v>0</v>
      </c>
      <c r="BJ1324" s="21" t="s">
        <v>88</v>
      </c>
      <c r="BK1324" s="113">
        <f>ROUND(L1324*K1324,2)</f>
        <v>0</v>
      </c>
      <c r="BL1324" s="21" t="s">
        <v>318</v>
      </c>
      <c r="BM1324" s="21" t="s">
        <v>1994</v>
      </c>
    </row>
    <row r="1325" spans="2:51" s="10" customFormat="1" ht="22.5" customHeight="1">
      <c r="B1325" s="178"/>
      <c r="C1325" s="179"/>
      <c r="D1325" s="179"/>
      <c r="E1325" s="180" t="s">
        <v>22</v>
      </c>
      <c r="F1325" s="269" t="s">
        <v>1995</v>
      </c>
      <c r="G1325" s="270"/>
      <c r="H1325" s="270"/>
      <c r="I1325" s="270"/>
      <c r="J1325" s="179"/>
      <c r="K1325" s="181">
        <v>4.8</v>
      </c>
      <c r="L1325" s="179"/>
      <c r="M1325" s="179"/>
      <c r="N1325" s="179"/>
      <c r="O1325" s="179"/>
      <c r="P1325" s="179"/>
      <c r="Q1325" s="179"/>
      <c r="R1325" s="182"/>
      <c r="T1325" s="183"/>
      <c r="U1325" s="179"/>
      <c r="V1325" s="179"/>
      <c r="W1325" s="179"/>
      <c r="X1325" s="179"/>
      <c r="Y1325" s="179"/>
      <c r="Z1325" s="179"/>
      <c r="AA1325" s="184"/>
      <c r="AT1325" s="185" t="s">
        <v>199</v>
      </c>
      <c r="AU1325" s="185" t="s">
        <v>140</v>
      </c>
      <c r="AV1325" s="10" t="s">
        <v>140</v>
      </c>
      <c r="AW1325" s="10" t="s">
        <v>37</v>
      </c>
      <c r="AX1325" s="10" t="s">
        <v>80</v>
      </c>
      <c r="AY1325" s="185" t="s">
        <v>176</v>
      </c>
    </row>
    <row r="1326" spans="2:51" s="11" customFormat="1" ht="22.5" customHeight="1">
      <c r="B1326" s="186"/>
      <c r="C1326" s="187"/>
      <c r="D1326" s="187"/>
      <c r="E1326" s="188" t="s">
        <v>22</v>
      </c>
      <c r="F1326" s="271" t="s">
        <v>200</v>
      </c>
      <c r="G1326" s="272"/>
      <c r="H1326" s="272"/>
      <c r="I1326" s="272"/>
      <c r="J1326" s="187"/>
      <c r="K1326" s="189">
        <v>4.8</v>
      </c>
      <c r="L1326" s="187"/>
      <c r="M1326" s="187"/>
      <c r="N1326" s="187"/>
      <c r="O1326" s="187"/>
      <c r="P1326" s="187"/>
      <c r="Q1326" s="187"/>
      <c r="R1326" s="190"/>
      <c r="T1326" s="191"/>
      <c r="U1326" s="187"/>
      <c r="V1326" s="187"/>
      <c r="W1326" s="187"/>
      <c r="X1326" s="187"/>
      <c r="Y1326" s="187"/>
      <c r="Z1326" s="187"/>
      <c r="AA1326" s="192"/>
      <c r="AT1326" s="193" t="s">
        <v>199</v>
      </c>
      <c r="AU1326" s="193" t="s">
        <v>140</v>
      </c>
      <c r="AV1326" s="11" t="s">
        <v>181</v>
      </c>
      <c r="AW1326" s="11" t="s">
        <v>37</v>
      </c>
      <c r="AX1326" s="11" t="s">
        <v>88</v>
      </c>
      <c r="AY1326" s="193" t="s">
        <v>176</v>
      </c>
    </row>
    <row r="1327" spans="2:65" s="1" customFormat="1" ht="31.5" customHeight="1">
      <c r="B1327" s="38"/>
      <c r="C1327" s="202" t="s">
        <v>1996</v>
      </c>
      <c r="D1327" s="202" t="s">
        <v>352</v>
      </c>
      <c r="E1327" s="203" t="s">
        <v>1997</v>
      </c>
      <c r="F1327" s="307" t="s">
        <v>1998</v>
      </c>
      <c r="G1327" s="307"/>
      <c r="H1327" s="307"/>
      <c r="I1327" s="307"/>
      <c r="J1327" s="204" t="s">
        <v>315</v>
      </c>
      <c r="K1327" s="205">
        <v>4.8</v>
      </c>
      <c r="L1327" s="308">
        <v>0</v>
      </c>
      <c r="M1327" s="309"/>
      <c r="N1327" s="310">
        <f>ROUND(L1327*K1327,2)</f>
        <v>0</v>
      </c>
      <c r="O1327" s="268"/>
      <c r="P1327" s="268"/>
      <c r="Q1327" s="268"/>
      <c r="R1327" s="40"/>
      <c r="T1327" s="175" t="s">
        <v>22</v>
      </c>
      <c r="U1327" s="47" t="s">
        <v>45</v>
      </c>
      <c r="V1327" s="39"/>
      <c r="W1327" s="176">
        <f>V1327*K1327</f>
        <v>0</v>
      </c>
      <c r="X1327" s="176">
        <v>0.0002</v>
      </c>
      <c r="Y1327" s="176">
        <f>X1327*K1327</f>
        <v>0.00096</v>
      </c>
      <c r="Z1327" s="176">
        <v>0</v>
      </c>
      <c r="AA1327" s="177">
        <f>Z1327*K1327</f>
        <v>0</v>
      </c>
      <c r="AR1327" s="21" t="s">
        <v>442</v>
      </c>
      <c r="AT1327" s="21" t="s">
        <v>352</v>
      </c>
      <c r="AU1327" s="21" t="s">
        <v>140</v>
      </c>
      <c r="AY1327" s="21" t="s">
        <v>176</v>
      </c>
      <c r="BE1327" s="113">
        <f>IF(U1327="základní",N1327,0)</f>
        <v>0</v>
      </c>
      <c r="BF1327" s="113">
        <f>IF(U1327="snížená",N1327,0)</f>
        <v>0</v>
      </c>
      <c r="BG1327" s="113">
        <f>IF(U1327="zákl. přenesená",N1327,0)</f>
        <v>0</v>
      </c>
      <c r="BH1327" s="113">
        <f>IF(U1327="sníž. přenesená",N1327,0)</f>
        <v>0</v>
      </c>
      <c r="BI1327" s="113">
        <f>IF(U1327="nulová",N1327,0)</f>
        <v>0</v>
      </c>
      <c r="BJ1327" s="21" t="s">
        <v>88</v>
      </c>
      <c r="BK1327" s="113">
        <f>ROUND(L1327*K1327,2)</f>
        <v>0</v>
      </c>
      <c r="BL1327" s="21" t="s">
        <v>318</v>
      </c>
      <c r="BM1327" s="21" t="s">
        <v>1999</v>
      </c>
    </row>
    <row r="1328" spans="2:65" s="1" customFormat="1" ht="31.5" customHeight="1">
      <c r="B1328" s="38"/>
      <c r="C1328" s="171" t="s">
        <v>2000</v>
      </c>
      <c r="D1328" s="171" t="s">
        <v>177</v>
      </c>
      <c r="E1328" s="172" t="s">
        <v>2001</v>
      </c>
      <c r="F1328" s="265" t="s">
        <v>2002</v>
      </c>
      <c r="G1328" s="265"/>
      <c r="H1328" s="265"/>
      <c r="I1328" s="265"/>
      <c r="J1328" s="173" t="s">
        <v>315</v>
      </c>
      <c r="K1328" s="174">
        <v>68</v>
      </c>
      <c r="L1328" s="266">
        <v>0</v>
      </c>
      <c r="M1328" s="267"/>
      <c r="N1328" s="268">
        <f>ROUND(L1328*K1328,2)</f>
        <v>0</v>
      </c>
      <c r="O1328" s="268"/>
      <c r="P1328" s="268"/>
      <c r="Q1328" s="268"/>
      <c r="R1328" s="40"/>
      <c r="T1328" s="175" t="s">
        <v>22</v>
      </c>
      <c r="U1328" s="47" t="s">
        <v>45</v>
      </c>
      <c r="V1328" s="39"/>
      <c r="W1328" s="176">
        <f>V1328*K1328</f>
        <v>0</v>
      </c>
      <c r="X1328" s="176">
        <v>0.00024</v>
      </c>
      <c r="Y1328" s="176">
        <f>X1328*K1328</f>
        <v>0.01632</v>
      </c>
      <c r="Z1328" s="176">
        <v>0</v>
      </c>
      <c r="AA1328" s="177">
        <f>Z1328*K1328</f>
        <v>0</v>
      </c>
      <c r="AR1328" s="21" t="s">
        <v>318</v>
      </c>
      <c r="AT1328" s="21" t="s">
        <v>177</v>
      </c>
      <c r="AU1328" s="21" t="s">
        <v>140</v>
      </c>
      <c r="AY1328" s="21" t="s">
        <v>176</v>
      </c>
      <c r="BE1328" s="113">
        <f>IF(U1328="základní",N1328,0)</f>
        <v>0</v>
      </c>
      <c r="BF1328" s="113">
        <f>IF(U1328="snížená",N1328,0)</f>
        <v>0</v>
      </c>
      <c r="BG1328" s="113">
        <f>IF(U1328="zákl. přenesená",N1328,0)</f>
        <v>0</v>
      </c>
      <c r="BH1328" s="113">
        <f>IF(U1328="sníž. přenesená",N1328,0)</f>
        <v>0</v>
      </c>
      <c r="BI1328" s="113">
        <f>IF(U1328="nulová",N1328,0)</f>
        <v>0</v>
      </c>
      <c r="BJ1328" s="21" t="s">
        <v>88</v>
      </c>
      <c r="BK1328" s="113">
        <f>ROUND(L1328*K1328,2)</f>
        <v>0</v>
      </c>
      <c r="BL1328" s="21" t="s">
        <v>318</v>
      </c>
      <c r="BM1328" s="21" t="s">
        <v>2003</v>
      </c>
    </row>
    <row r="1329" spans="2:65" s="1" customFormat="1" ht="31.5" customHeight="1">
      <c r="B1329" s="38"/>
      <c r="C1329" s="171" t="s">
        <v>2004</v>
      </c>
      <c r="D1329" s="171" t="s">
        <v>177</v>
      </c>
      <c r="E1329" s="172" t="s">
        <v>2005</v>
      </c>
      <c r="F1329" s="265" t="s">
        <v>2006</v>
      </c>
      <c r="G1329" s="265"/>
      <c r="H1329" s="265"/>
      <c r="I1329" s="265"/>
      <c r="J1329" s="173" t="s">
        <v>1230</v>
      </c>
      <c r="K1329" s="214">
        <v>0</v>
      </c>
      <c r="L1329" s="266">
        <v>0</v>
      </c>
      <c r="M1329" s="267"/>
      <c r="N1329" s="268">
        <f>ROUND(L1329*K1329,2)</f>
        <v>0</v>
      </c>
      <c r="O1329" s="268"/>
      <c r="P1329" s="268"/>
      <c r="Q1329" s="268"/>
      <c r="R1329" s="40"/>
      <c r="T1329" s="175" t="s">
        <v>22</v>
      </c>
      <c r="U1329" s="47" t="s">
        <v>45</v>
      </c>
      <c r="V1329" s="39"/>
      <c r="W1329" s="176">
        <f>V1329*K1329</f>
        <v>0</v>
      </c>
      <c r="X1329" s="176">
        <v>0</v>
      </c>
      <c r="Y1329" s="176">
        <f>X1329*K1329</f>
        <v>0</v>
      </c>
      <c r="Z1329" s="176">
        <v>0</v>
      </c>
      <c r="AA1329" s="177">
        <f>Z1329*K1329</f>
        <v>0</v>
      </c>
      <c r="AR1329" s="21" t="s">
        <v>318</v>
      </c>
      <c r="AT1329" s="21" t="s">
        <v>177</v>
      </c>
      <c r="AU1329" s="21" t="s">
        <v>140</v>
      </c>
      <c r="AY1329" s="21" t="s">
        <v>176</v>
      </c>
      <c r="BE1329" s="113">
        <f>IF(U1329="základní",N1329,0)</f>
        <v>0</v>
      </c>
      <c r="BF1329" s="113">
        <f>IF(U1329="snížená",N1329,0)</f>
        <v>0</v>
      </c>
      <c r="BG1329" s="113">
        <f>IF(U1329="zákl. přenesená",N1329,0)</f>
        <v>0</v>
      </c>
      <c r="BH1329" s="113">
        <f>IF(U1329="sníž. přenesená",N1329,0)</f>
        <v>0</v>
      </c>
      <c r="BI1329" s="113">
        <f>IF(U1329="nulová",N1329,0)</f>
        <v>0</v>
      </c>
      <c r="BJ1329" s="21" t="s">
        <v>88</v>
      </c>
      <c r="BK1329" s="113">
        <f>ROUND(L1329*K1329,2)</f>
        <v>0</v>
      </c>
      <c r="BL1329" s="21" t="s">
        <v>318</v>
      </c>
      <c r="BM1329" s="21" t="s">
        <v>2007</v>
      </c>
    </row>
    <row r="1330" spans="2:63" s="9" customFormat="1" ht="29.85" customHeight="1">
      <c r="B1330" s="160"/>
      <c r="C1330" s="161"/>
      <c r="D1330" s="170" t="s">
        <v>258</v>
      </c>
      <c r="E1330" s="170"/>
      <c r="F1330" s="170"/>
      <c r="G1330" s="170"/>
      <c r="H1330" s="170"/>
      <c r="I1330" s="170"/>
      <c r="J1330" s="170"/>
      <c r="K1330" s="170"/>
      <c r="L1330" s="170"/>
      <c r="M1330" s="170"/>
      <c r="N1330" s="277">
        <f>BK1330</f>
        <v>0</v>
      </c>
      <c r="O1330" s="278"/>
      <c r="P1330" s="278"/>
      <c r="Q1330" s="278"/>
      <c r="R1330" s="163"/>
      <c r="T1330" s="164"/>
      <c r="U1330" s="161"/>
      <c r="V1330" s="161"/>
      <c r="W1330" s="165">
        <f>SUM(W1331:W1400)</f>
        <v>0</v>
      </c>
      <c r="X1330" s="161"/>
      <c r="Y1330" s="165">
        <f>SUM(Y1331:Y1400)</f>
        <v>1.5903531199999998</v>
      </c>
      <c r="Z1330" s="161"/>
      <c r="AA1330" s="166">
        <f>SUM(AA1331:AA1400)</f>
        <v>16.481054989999997</v>
      </c>
      <c r="AR1330" s="167" t="s">
        <v>140</v>
      </c>
      <c r="AT1330" s="168" t="s">
        <v>79</v>
      </c>
      <c r="AU1330" s="168" t="s">
        <v>88</v>
      </c>
      <c r="AY1330" s="167" t="s">
        <v>176</v>
      </c>
      <c r="BK1330" s="169">
        <f>SUM(BK1331:BK1400)</f>
        <v>0</v>
      </c>
    </row>
    <row r="1331" spans="2:65" s="1" customFormat="1" ht="31.5" customHeight="1">
      <c r="B1331" s="38"/>
      <c r="C1331" s="171" t="s">
        <v>2008</v>
      </c>
      <c r="D1331" s="171" t="s">
        <v>177</v>
      </c>
      <c r="E1331" s="172" t="s">
        <v>2009</v>
      </c>
      <c r="F1331" s="265" t="s">
        <v>2010</v>
      </c>
      <c r="G1331" s="265"/>
      <c r="H1331" s="265"/>
      <c r="I1331" s="265"/>
      <c r="J1331" s="173" t="s">
        <v>315</v>
      </c>
      <c r="K1331" s="174">
        <v>184.594</v>
      </c>
      <c r="L1331" s="266">
        <v>0</v>
      </c>
      <c r="M1331" s="267"/>
      <c r="N1331" s="268">
        <f>ROUND(L1331*K1331,2)</f>
        <v>0</v>
      </c>
      <c r="O1331" s="268"/>
      <c r="P1331" s="268"/>
      <c r="Q1331" s="268"/>
      <c r="R1331" s="40"/>
      <c r="T1331" s="175" t="s">
        <v>22</v>
      </c>
      <c r="U1331" s="47" t="s">
        <v>45</v>
      </c>
      <c r="V1331" s="39"/>
      <c r="W1331" s="176">
        <f>V1331*K1331</f>
        <v>0</v>
      </c>
      <c r="X1331" s="176">
        <v>0</v>
      </c>
      <c r="Y1331" s="176">
        <f>X1331*K1331</f>
        <v>0</v>
      </c>
      <c r="Z1331" s="176">
        <v>0.01174</v>
      </c>
      <c r="AA1331" s="177">
        <f>Z1331*K1331</f>
        <v>2.16713356</v>
      </c>
      <c r="AR1331" s="21" t="s">
        <v>318</v>
      </c>
      <c r="AT1331" s="21" t="s">
        <v>177</v>
      </c>
      <c r="AU1331" s="21" t="s">
        <v>140</v>
      </c>
      <c r="AY1331" s="21" t="s">
        <v>176</v>
      </c>
      <c r="BE1331" s="113">
        <f>IF(U1331="základní",N1331,0)</f>
        <v>0</v>
      </c>
      <c r="BF1331" s="113">
        <f>IF(U1331="snížená",N1331,0)</f>
        <v>0</v>
      </c>
      <c r="BG1331" s="113">
        <f>IF(U1331="zákl. přenesená",N1331,0)</f>
        <v>0</v>
      </c>
      <c r="BH1331" s="113">
        <f>IF(U1331="sníž. přenesená",N1331,0)</f>
        <v>0</v>
      </c>
      <c r="BI1331" s="113">
        <f>IF(U1331="nulová",N1331,0)</f>
        <v>0</v>
      </c>
      <c r="BJ1331" s="21" t="s">
        <v>88</v>
      </c>
      <c r="BK1331" s="113">
        <f>ROUND(L1331*K1331,2)</f>
        <v>0</v>
      </c>
      <c r="BL1331" s="21" t="s">
        <v>318</v>
      </c>
      <c r="BM1331" s="21" t="s">
        <v>2011</v>
      </c>
    </row>
    <row r="1332" spans="2:51" s="12" customFormat="1" ht="22.5" customHeight="1">
      <c r="B1332" s="194"/>
      <c r="C1332" s="195"/>
      <c r="D1332" s="195"/>
      <c r="E1332" s="196" t="s">
        <v>22</v>
      </c>
      <c r="F1332" s="311" t="s">
        <v>407</v>
      </c>
      <c r="G1332" s="312"/>
      <c r="H1332" s="312"/>
      <c r="I1332" s="312"/>
      <c r="J1332" s="195"/>
      <c r="K1332" s="197" t="s">
        <v>22</v>
      </c>
      <c r="L1332" s="195"/>
      <c r="M1332" s="195"/>
      <c r="N1332" s="195"/>
      <c r="O1332" s="195"/>
      <c r="P1332" s="195"/>
      <c r="Q1332" s="195"/>
      <c r="R1332" s="198"/>
      <c r="T1332" s="199"/>
      <c r="U1332" s="195"/>
      <c r="V1332" s="195"/>
      <c r="W1332" s="195"/>
      <c r="X1332" s="195"/>
      <c r="Y1332" s="195"/>
      <c r="Z1332" s="195"/>
      <c r="AA1332" s="200"/>
      <c r="AT1332" s="201" t="s">
        <v>199</v>
      </c>
      <c r="AU1332" s="201" t="s">
        <v>140</v>
      </c>
      <c r="AV1332" s="12" t="s">
        <v>88</v>
      </c>
      <c r="AW1332" s="12" t="s">
        <v>37</v>
      </c>
      <c r="AX1332" s="12" t="s">
        <v>80</v>
      </c>
      <c r="AY1332" s="201" t="s">
        <v>176</v>
      </c>
    </row>
    <row r="1333" spans="2:51" s="10" customFormat="1" ht="22.5" customHeight="1">
      <c r="B1333" s="178"/>
      <c r="C1333" s="179"/>
      <c r="D1333" s="179"/>
      <c r="E1333" s="180" t="s">
        <v>22</v>
      </c>
      <c r="F1333" s="303" t="s">
        <v>2012</v>
      </c>
      <c r="G1333" s="304"/>
      <c r="H1333" s="304"/>
      <c r="I1333" s="304"/>
      <c r="J1333" s="179"/>
      <c r="K1333" s="181">
        <v>12.5</v>
      </c>
      <c r="L1333" s="179"/>
      <c r="M1333" s="179"/>
      <c r="N1333" s="179"/>
      <c r="O1333" s="179"/>
      <c r="P1333" s="179"/>
      <c r="Q1333" s="179"/>
      <c r="R1333" s="182"/>
      <c r="T1333" s="183"/>
      <c r="U1333" s="179"/>
      <c r="V1333" s="179"/>
      <c r="W1333" s="179"/>
      <c r="X1333" s="179"/>
      <c r="Y1333" s="179"/>
      <c r="Z1333" s="179"/>
      <c r="AA1333" s="184"/>
      <c r="AT1333" s="185" t="s">
        <v>199</v>
      </c>
      <c r="AU1333" s="185" t="s">
        <v>140</v>
      </c>
      <c r="AV1333" s="10" t="s">
        <v>140</v>
      </c>
      <c r="AW1333" s="10" t="s">
        <v>37</v>
      </c>
      <c r="AX1333" s="10" t="s">
        <v>80</v>
      </c>
      <c r="AY1333" s="185" t="s">
        <v>176</v>
      </c>
    </row>
    <row r="1334" spans="2:51" s="10" customFormat="1" ht="22.5" customHeight="1">
      <c r="B1334" s="178"/>
      <c r="C1334" s="179"/>
      <c r="D1334" s="179"/>
      <c r="E1334" s="180" t="s">
        <v>22</v>
      </c>
      <c r="F1334" s="303" t="s">
        <v>2013</v>
      </c>
      <c r="G1334" s="304"/>
      <c r="H1334" s="304"/>
      <c r="I1334" s="304"/>
      <c r="J1334" s="179"/>
      <c r="K1334" s="181">
        <v>12.5</v>
      </c>
      <c r="L1334" s="179"/>
      <c r="M1334" s="179"/>
      <c r="N1334" s="179"/>
      <c r="O1334" s="179"/>
      <c r="P1334" s="179"/>
      <c r="Q1334" s="179"/>
      <c r="R1334" s="182"/>
      <c r="T1334" s="183"/>
      <c r="U1334" s="179"/>
      <c r="V1334" s="179"/>
      <c r="W1334" s="179"/>
      <c r="X1334" s="179"/>
      <c r="Y1334" s="179"/>
      <c r="Z1334" s="179"/>
      <c r="AA1334" s="184"/>
      <c r="AT1334" s="185" t="s">
        <v>199</v>
      </c>
      <c r="AU1334" s="185" t="s">
        <v>140</v>
      </c>
      <c r="AV1334" s="10" t="s">
        <v>140</v>
      </c>
      <c r="AW1334" s="10" t="s">
        <v>37</v>
      </c>
      <c r="AX1334" s="10" t="s">
        <v>80</v>
      </c>
      <c r="AY1334" s="185" t="s">
        <v>176</v>
      </c>
    </row>
    <row r="1335" spans="2:51" s="13" customFormat="1" ht="22.5" customHeight="1">
      <c r="B1335" s="206"/>
      <c r="C1335" s="207"/>
      <c r="D1335" s="207"/>
      <c r="E1335" s="208" t="s">
        <v>22</v>
      </c>
      <c r="F1335" s="313" t="s">
        <v>848</v>
      </c>
      <c r="G1335" s="314"/>
      <c r="H1335" s="314"/>
      <c r="I1335" s="314"/>
      <c r="J1335" s="207"/>
      <c r="K1335" s="209">
        <v>25</v>
      </c>
      <c r="L1335" s="207"/>
      <c r="M1335" s="207"/>
      <c r="N1335" s="207"/>
      <c r="O1335" s="207"/>
      <c r="P1335" s="207"/>
      <c r="Q1335" s="207"/>
      <c r="R1335" s="210"/>
      <c r="T1335" s="211"/>
      <c r="U1335" s="207"/>
      <c r="V1335" s="207"/>
      <c r="W1335" s="207"/>
      <c r="X1335" s="207"/>
      <c r="Y1335" s="207"/>
      <c r="Z1335" s="207"/>
      <c r="AA1335" s="212"/>
      <c r="AT1335" s="213" t="s">
        <v>199</v>
      </c>
      <c r="AU1335" s="213" t="s">
        <v>140</v>
      </c>
      <c r="AV1335" s="13" t="s">
        <v>186</v>
      </c>
      <c r="AW1335" s="13" t="s">
        <v>37</v>
      </c>
      <c r="AX1335" s="13" t="s">
        <v>80</v>
      </c>
      <c r="AY1335" s="213" t="s">
        <v>176</v>
      </c>
    </row>
    <row r="1336" spans="2:51" s="12" customFormat="1" ht="22.5" customHeight="1">
      <c r="B1336" s="194"/>
      <c r="C1336" s="195"/>
      <c r="D1336" s="195"/>
      <c r="E1336" s="196" t="s">
        <v>22</v>
      </c>
      <c r="F1336" s="305" t="s">
        <v>410</v>
      </c>
      <c r="G1336" s="306"/>
      <c r="H1336" s="306"/>
      <c r="I1336" s="306"/>
      <c r="J1336" s="195"/>
      <c r="K1336" s="197" t="s">
        <v>22</v>
      </c>
      <c r="L1336" s="195"/>
      <c r="M1336" s="195"/>
      <c r="N1336" s="195"/>
      <c r="O1336" s="195"/>
      <c r="P1336" s="195"/>
      <c r="Q1336" s="195"/>
      <c r="R1336" s="198"/>
      <c r="T1336" s="199"/>
      <c r="U1336" s="195"/>
      <c r="V1336" s="195"/>
      <c r="W1336" s="195"/>
      <c r="X1336" s="195"/>
      <c r="Y1336" s="195"/>
      <c r="Z1336" s="195"/>
      <c r="AA1336" s="200"/>
      <c r="AT1336" s="201" t="s">
        <v>199</v>
      </c>
      <c r="AU1336" s="201" t="s">
        <v>140</v>
      </c>
      <c r="AV1336" s="12" t="s">
        <v>88</v>
      </c>
      <c r="AW1336" s="12" t="s">
        <v>37</v>
      </c>
      <c r="AX1336" s="12" t="s">
        <v>80</v>
      </c>
      <c r="AY1336" s="201" t="s">
        <v>176</v>
      </c>
    </row>
    <row r="1337" spans="2:51" s="10" customFormat="1" ht="22.5" customHeight="1">
      <c r="B1337" s="178"/>
      <c r="C1337" s="179"/>
      <c r="D1337" s="179"/>
      <c r="E1337" s="180" t="s">
        <v>22</v>
      </c>
      <c r="F1337" s="303" t="s">
        <v>2014</v>
      </c>
      <c r="G1337" s="304"/>
      <c r="H1337" s="304"/>
      <c r="I1337" s="304"/>
      <c r="J1337" s="179"/>
      <c r="K1337" s="181">
        <v>9.348</v>
      </c>
      <c r="L1337" s="179"/>
      <c r="M1337" s="179"/>
      <c r="N1337" s="179"/>
      <c r="O1337" s="179"/>
      <c r="P1337" s="179"/>
      <c r="Q1337" s="179"/>
      <c r="R1337" s="182"/>
      <c r="T1337" s="183"/>
      <c r="U1337" s="179"/>
      <c r="V1337" s="179"/>
      <c r="W1337" s="179"/>
      <c r="X1337" s="179"/>
      <c r="Y1337" s="179"/>
      <c r="Z1337" s="179"/>
      <c r="AA1337" s="184"/>
      <c r="AT1337" s="185" t="s">
        <v>199</v>
      </c>
      <c r="AU1337" s="185" t="s">
        <v>140</v>
      </c>
      <c r="AV1337" s="10" t="s">
        <v>140</v>
      </c>
      <c r="AW1337" s="10" t="s">
        <v>37</v>
      </c>
      <c r="AX1337" s="10" t="s">
        <v>80</v>
      </c>
      <c r="AY1337" s="185" t="s">
        <v>176</v>
      </c>
    </row>
    <row r="1338" spans="2:51" s="10" customFormat="1" ht="22.5" customHeight="1">
      <c r="B1338" s="178"/>
      <c r="C1338" s="179"/>
      <c r="D1338" s="179"/>
      <c r="E1338" s="180" t="s">
        <v>22</v>
      </c>
      <c r="F1338" s="303" t="s">
        <v>2015</v>
      </c>
      <c r="G1338" s="304"/>
      <c r="H1338" s="304"/>
      <c r="I1338" s="304"/>
      <c r="J1338" s="179"/>
      <c r="K1338" s="181">
        <v>10.68</v>
      </c>
      <c r="L1338" s="179"/>
      <c r="M1338" s="179"/>
      <c r="N1338" s="179"/>
      <c r="O1338" s="179"/>
      <c r="P1338" s="179"/>
      <c r="Q1338" s="179"/>
      <c r="R1338" s="182"/>
      <c r="T1338" s="183"/>
      <c r="U1338" s="179"/>
      <c r="V1338" s="179"/>
      <c r="W1338" s="179"/>
      <c r="X1338" s="179"/>
      <c r="Y1338" s="179"/>
      <c r="Z1338" s="179"/>
      <c r="AA1338" s="184"/>
      <c r="AT1338" s="185" t="s">
        <v>199</v>
      </c>
      <c r="AU1338" s="185" t="s">
        <v>140</v>
      </c>
      <c r="AV1338" s="10" t="s">
        <v>140</v>
      </c>
      <c r="AW1338" s="10" t="s">
        <v>37</v>
      </c>
      <c r="AX1338" s="10" t="s">
        <v>80</v>
      </c>
      <c r="AY1338" s="185" t="s">
        <v>176</v>
      </c>
    </row>
    <row r="1339" spans="2:51" s="10" customFormat="1" ht="22.5" customHeight="1">
      <c r="B1339" s="178"/>
      <c r="C1339" s="179"/>
      <c r="D1339" s="179"/>
      <c r="E1339" s="180" t="s">
        <v>22</v>
      </c>
      <c r="F1339" s="303" t="s">
        <v>2016</v>
      </c>
      <c r="G1339" s="304"/>
      <c r="H1339" s="304"/>
      <c r="I1339" s="304"/>
      <c r="J1339" s="179"/>
      <c r="K1339" s="181">
        <v>30.17</v>
      </c>
      <c r="L1339" s="179"/>
      <c r="M1339" s="179"/>
      <c r="N1339" s="179"/>
      <c r="O1339" s="179"/>
      <c r="P1339" s="179"/>
      <c r="Q1339" s="179"/>
      <c r="R1339" s="182"/>
      <c r="T1339" s="183"/>
      <c r="U1339" s="179"/>
      <c r="V1339" s="179"/>
      <c r="W1339" s="179"/>
      <c r="X1339" s="179"/>
      <c r="Y1339" s="179"/>
      <c r="Z1339" s="179"/>
      <c r="AA1339" s="184"/>
      <c r="AT1339" s="185" t="s">
        <v>199</v>
      </c>
      <c r="AU1339" s="185" t="s">
        <v>140</v>
      </c>
      <c r="AV1339" s="10" t="s">
        <v>140</v>
      </c>
      <c r="AW1339" s="10" t="s">
        <v>37</v>
      </c>
      <c r="AX1339" s="10" t="s">
        <v>80</v>
      </c>
      <c r="AY1339" s="185" t="s">
        <v>176</v>
      </c>
    </row>
    <row r="1340" spans="2:51" s="10" customFormat="1" ht="22.5" customHeight="1">
      <c r="B1340" s="178"/>
      <c r="C1340" s="179"/>
      <c r="D1340" s="179"/>
      <c r="E1340" s="180" t="s">
        <v>22</v>
      </c>
      <c r="F1340" s="303" t="s">
        <v>2017</v>
      </c>
      <c r="G1340" s="304"/>
      <c r="H1340" s="304"/>
      <c r="I1340" s="304"/>
      <c r="J1340" s="179"/>
      <c r="K1340" s="181">
        <v>16.43</v>
      </c>
      <c r="L1340" s="179"/>
      <c r="M1340" s="179"/>
      <c r="N1340" s="179"/>
      <c r="O1340" s="179"/>
      <c r="P1340" s="179"/>
      <c r="Q1340" s="179"/>
      <c r="R1340" s="182"/>
      <c r="T1340" s="183"/>
      <c r="U1340" s="179"/>
      <c r="V1340" s="179"/>
      <c r="W1340" s="179"/>
      <c r="X1340" s="179"/>
      <c r="Y1340" s="179"/>
      <c r="Z1340" s="179"/>
      <c r="AA1340" s="184"/>
      <c r="AT1340" s="185" t="s">
        <v>199</v>
      </c>
      <c r="AU1340" s="185" t="s">
        <v>140</v>
      </c>
      <c r="AV1340" s="10" t="s">
        <v>140</v>
      </c>
      <c r="AW1340" s="10" t="s">
        <v>37</v>
      </c>
      <c r="AX1340" s="10" t="s">
        <v>80</v>
      </c>
      <c r="AY1340" s="185" t="s">
        <v>176</v>
      </c>
    </row>
    <row r="1341" spans="2:51" s="10" customFormat="1" ht="22.5" customHeight="1">
      <c r="B1341" s="178"/>
      <c r="C1341" s="179"/>
      <c r="D1341" s="179"/>
      <c r="E1341" s="180" t="s">
        <v>22</v>
      </c>
      <c r="F1341" s="303" t="s">
        <v>2018</v>
      </c>
      <c r="G1341" s="304"/>
      <c r="H1341" s="304"/>
      <c r="I1341" s="304"/>
      <c r="J1341" s="179"/>
      <c r="K1341" s="181">
        <v>10.206</v>
      </c>
      <c r="L1341" s="179"/>
      <c r="M1341" s="179"/>
      <c r="N1341" s="179"/>
      <c r="O1341" s="179"/>
      <c r="P1341" s="179"/>
      <c r="Q1341" s="179"/>
      <c r="R1341" s="182"/>
      <c r="T1341" s="183"/>
      <c r="U1341" s="179"/>
      <c r="V1341" s="179"/>
      <c r="W1341" s="179"/>
      <c r="X1341" s="179"/>
      <c r="Y1341" s="179"/>
      <c r="Z1341" s="179"/>
      <c r="AA1341" s="184"/>
      <c r="AT1341" s="185" t="s">
        <v>199</v>
      </c>
      <c r="AU1341" s="185" t="s">
        <v>140</v>
      </c>
      <c r="AV1341" s="10" t="s">
        <v>140</v>
      </c>
      <c r="AW1341" s="10" t="s">
        <v>37</v>
      </c>
      <c r="AX1341" s="10" t="s">
        <v>80</v>
      </c>
      <c r="AY1341" s="185" t="s">
        <v>176</v>
      </c>
    </row>
    <row r="1342" spans="2:51" s="12" customFormat="1" ht="22.5" customHeight="1">
      <c r="B1342" s="194"/>
      <c r="C1342" s="195"/>
      <c r="D1342" s="195"/>
      <c r="E1342" s="196" t="s">
        <v>22</v>
      </c>
      <c r="F1342" s="305" t="s">
        <v>342</v>
      </c>
      <c r="G1342" s="306"/>
      <c r="H1342" s="306"/>
      <c r="I1342" s="306"/>
      <c r="J1342" s="195"/>
      <c r="K1342" s="197" t="s">
        <v>22</v>
      </c>
      <c r="L1342" s="195"/>
      <c r="M1342" s="195"/>
      <c r="N1342" s="195"/>
      <c r="O1342" s="195"/>
      <c r="P1342" s="195"/>
      <c r="Q1342" s="195"/>
      <c r="R1342" s="198"/>
      <c r="T1342" s="199"/>
      <c r="U1342" s="195"/>
      <c r="V1342" s="195"/>
      <c r="W1342" s="195"/>
      <c r="X1342" s="195"/>
      <c r="Y1342" s="195"/>
      <c r="Z1342" s="195"/>
      <c r="AA1342" s="200"/>
      <c r="AT1342" s="201" t="s">
        <v>199</v>
      </c>
      <c r="AU1342" s="201" t="s">
        <v>140</v>
      </c>
      <c r="AV1342" s="12" t="s">
        <v>88</v>
      </c>
      <c r="AW1342" s="12" t="s">
        <v>37</v>
      </c>
      <c r="AX1342" s="12" t="s">
        <v>80</v>
      </c>
      <c r="AY1342" s="201" t="s">
        <v>176</v>
      </c>
    </row>
    <row r="1343" spans="2:51" s="10" customFormat="1" ht="22.5" customHeight="1">
      <c r="B1343" s="178"/>
      <c r="C1343" s="179"/>
      <c r="D1343" s="179"/>
      <c r="E1343" s="180" t="s">
        <v>22</v>
      </c>
      <c r="F1343" s="303" t="s">
        <v>2019</v>
      </c>
      <c r="G1343" s="304"/>
      <c r="H1343" s="304"/>
      <c r="I1343" s="304"/>
      <c r="J1343" s="179"/>
      <c r="K1343" s="181">
        <v>13.39</v>
      </c>
      <c r="L1343" s="179"/>
      <c r="M1343" s="179"/>
      <c r="N1343" s="179"/>
      <c r="O1343" s="179"/>
      <c r="P1343" s="179"/>
      <c r="Q1343" s="179"/>
      <c r="R1343" s="182"/>
      <c r="T1343" s="183"/>
      <c r="U1343" s="179"/>
      <c r="V1343" s="179"/>
      <c r="W1343" s="179"/>
      <c r="X1343" s="179"/>
      <c r="Y1343" s="179"/>
      <c r="Z1343" s="179"/>
      <c r="AA1343" s="184"/>
      <c r="AT1343" s="185" t="s">
        <v>199</v>
      </c>
      <c r="AU1343" s="185" t="s">
        <v>140</v>
      </c>
      <c r="AV1343" s="10" t="s">
        <v>140</v>
      </c>
      <c r="AW1343" s="10" t="s">
        <v>37</v>
      </c>
      <c r="AX1343" s="10" t="s">
        <v>80</v>
      </c>
      <c r="AY1343" s="185" t="s">
        <v>176</v>
      </c>
    </row>
    <row r="1344" spans="2:51" s="10" customFormat="1" ht="22.5" customHeight="1">
      <c r="B1344" s="178"/>
      <c r="C1344" s="179"/>
      <c r="D1344" s="179"/>
      <c r="E1344" s="180" t="s">
        <v>22</v>
      </c>
      <c r="F1344" s="303" t="s">
        <v>2020</v>
      </c>
      <c r="G1344" s="304"/>
      <c r="H1344" s="304"/>
      <c r="I1344" s="304"/>
      <c r="J1344" s="179"/>
      <c r="K1344" s="181">
        <v>11.34</v>
      </c>
      <c r="L1344" s="179"/>
      <c r="M1344" s="179"/>
      <c r="N1344" s="179"/>
      <c r="O1344" s="179"/>
      <c r="P1344" s="179"/>
      <c r="Q1344" s="179"/>
      <c r="R1344" s="182"/>
      <c r="T1344" s="183"/>
      <c r="U1344" s="179"/>
      <c r="V1344" s="179"/>
      <c r="W1344" s="179"/>
      <c r="X1344" s="179"/>
      <c r="Y1344" s="179"/>
      <c r="Z1344" s="179"/>
      <c r="AA1344" s="184"/>
      <c r="AT1344" s="185" t="s">
        <v>199</v>
      </c>
      <c r="AU1344" s="185" t="s">
        <v>140</v>
      </c>
      <c r="AV1344" s="10" t="s">
        <v>140</v>
      </c>
      <c r="AW1344" s="10" t="s">
        <v>37</v>
      </c>
      <c r="AX1344" s="10" t="s">
        <v>80</v>
      </c>
      <c r="AY1344" s="185" t="s">
        <v>176</v>
      </c>
    </row>
    <row r="1345" spans="2:51" s="13" customFormat="1" ht="22.5" customHeight="1">
      <c r="B1345" s="206"/>
      <c r="C1345" s="207"/>
      <c r="D1345" s="207"/>
      <c r="E1345" s="208" t="s">
        <v>22</v>
      </c>
      <c r="F1345" s="313" t="s">
        <v>848</v>
      </c>
      <c r="G1345" s="314"/>
      <c r="H1345" s="314"/>
      <c r="I1345" s="314"/>
      <c r="J1345" s="207"/>
      <c r="K1345" s="209">
        <v>101.564</v>
      </c>
      <c r="L1345" s="207"/>
      <c r="M1345" s="207"/>
      <c r="N1345" s="207"/>
      <c r="O1345" s="207"/>
      <c r="P1345" s="207"/>
      <c r="Q1345" s="207"/>
      <c r="R1345" s="210"/>
      <c r="T1345" s="211"/>
      <c r="U1345" s="207"/>
      <c r="V1345" s="207"/>
      <c r="W1345" s="207"/>
      <c r="X1345" s="207"/>
      <c r="Y1345" s="207"/>
      <c r="Z1345" s="207"/>
      <c r="AA1345" s="212"/>
      <c r="AT1345" s="213" t="s">
        <v>199</v>
      </c>
      <c r="AU1345" s="213" t="s">
        <v>140</v>
      </c>
      <c r="AV1345" s="13" t="s">
        <v>186</v>
      </c>
      <c r="AW1345" s="13" t="s">
        <v>37</v>
      </c>
      <c r="AX1345" s="13" t="s">
        <v>80</v>
      </c>
      <c r="AY1345" s="213" t="s">
        <v>176</v>
      </c>
    </row>
    <row r="1346" spans="2:51" s="12" customFormat="1" ht="22.5" customHeight="1">
      <c r="B1346" s="194"/>
      <c r="C1346" s="195"/>
      <c r="D1346" s="195"/>
      <c r="E1346" s="196" t="s">
        <v>22</v>
      </c>
      <c r="F1346" s="305" t="s">
        <v>1063</v>
      </c>
      <c r="G1346" s="306"/>
      <c r="H1346" s="306"/>
      <c r="I1346" s="306"/>
      <c r="J1346" s="195"/>
      <c r="K1346" s="197" t="s">
        <v>22</v>
      </c>
      <c r="L1346" s="195"/>
      <c r="M1346" s="195"/>
      <c r="N1346" s="195"/>
      <c r="O1346" s="195"/>
      <c r="P1346" s="195"/>
      <c r="Q1346" s="195"/>
      <c r="R1346" s="198"/>
      <c r="T1346" s="199"/>
      <c r="U1346" s="195"/>
      <c r="V1346" s="195"/>
      <c r="W1346" s="195"/>
      <c r="X1346" s="195"/>
      <c r="Y1346" s="195"/>
      <c r="Z1346" s="195"/>
      <c r="AA1346" s="200"/>
      <c r="AT1346" s="201" t="s">
        <v>199</v>
      </c>
      <c r="AU1346" s="201" t="s">
        <v>140</v>
      </c>
      <c r="AV1346" s="12" t="s">
        <v>88</v>
      </c>
      <c r="AW1346" s="12" t="s">
        <v>37</v>
      </c>
      <c r="AX1346" s="12" t="s">
        <v>80</v>
      </c>
      <c r="AY1346" s="201" t="s">
        <v>176</v>
      </c>
    </row>
    <row r="1347" spans="2:51" s="10" customFormat="1" ht="22.5" customHeight="1">
      <c r="B1347" s="178"/>
      <c r="C1347" s="179"/>
      <c r="D1347" s="179"/>
      <c r="E1347" s="180" t="s">
        <v>22</v>
      </c>
      <c r="F1347" s="303" t="s">
        <v>2021</v>
      </c>
      <c r="G1347" s="304"/>
      <c r="H1347" s="304"/>
      <c r="I1347" s="304"/>
      <c r="J1347" s="179"/>
      <c r="K1347" s="181">
        <v>12.94</v>
      </c>
      <c r="L1347" s="179"/>
      <c r="M1347" s="179"/>
      <c r="N1347" s="179"/>
      <c r="O1347" s="179"/>
      <c r="P1347" s="179"/>
      <c r="Q1347" s="179"/>
      <c r="R1347" s="182"/>
      <c r="T1347" s="183"/>
      <c r="U1347" s="179"/>
      <c r="V1347" s="179"/>
      <c r="W1347" s="179"/>
      <c r="X1347" s="179"/>
      <c r="Y1347" s="179"/>
      <c r="Z1347" s="179"/>
      <c r="AA1347" s="184"/>
      <c r="AT1347" s="185" t="s">
        <v>199</v>
      </c>
      <c r="AU1347" s="185" t="s">
        <v>140</v>
      </c>
      <c r="AV1347" s="10" t="s">
        <v>140</v>
      </c>
      <c r="AW1347" s="10" t="s">
        <v>37</v>
      </c>
      <c r="AX1347" s="10" t="s">
        <v>80</v>
      </c>
      <c r="AY1347" s="185" t="s">
        <v>176</v>
      </c>
    </row>
    <row r="1348" spans="2:51" s="10" customFormat="1" ht="22.5" customHeight="1">
      <c r="B1348" s="178"/>
      <c r="C1348" s="179"/>
      <c r="D1348" s="179"/>
      <c r="E1348" s="180" t="s">
        <v>22</v>
      </c>
      <c r="F1348" s="303" t="s">
        <v>2022</v>
      </c>
      <c r="G1348" s="304"/>
      <c r="H1348" s="304"/>
      <c r="I1348" s="304"/>
      <c r="J1348" s="179"/>
      <c r="K1348" s="181">
        <v>23.7</v>
      </c>
      <c r="L1348" s="179"/>
      <c r="M1348" s="179"/>
      <c r="N1348" s="179"/>
      <c r="O1348" s="179"/>
      <c r="P1348" s="179"/>
      <c r="Q1348" s="179"/>
      <c r="R1348" s="182"/>
      <c r="T1348" s="183"/>
      <c r="U1348" s="179"/>
      <c r="V1348" s="179"/>
      <c r="W1348" s="179"/>
      <c r="X1348" s="179"/>
      <c r="Y1348" s="179"/>
      <c r="Z1348" s="179"/>
      <c r="AA1348" s="184"/>
      <c r="AT1348" s="185" t="s">
        <v>199</v>
      </c>
      <c r="AU1348" s="185" t="s">
        <v>140</v>
      </c>
      <c r="AV1348" s="10" t="s">
        <v>140</v>
      </c>
      <c r="AW1348" s="10" t="s">
        <v>37</v>
      </c>
      <c r="AX1348" s="10" t="s">
        <v>80</v>
      </c>
      <c r="AY1348" s="185" t="s">
        <v>176</v>
      </c>
    </row>
    <row r="1349" spans="2:51" s="10" customFormat="1" ht="22.5" customHeight="1">
      <c r="B1349" s="178"/>
      <c r="C1349" s="179"/>
      <c r="D1349" s="179"/>
      <c r="E1349" s="180" t="s">
        <v>22</v>
      </c>
      <c r="F1349" s="303" t="s">
        <v>2023</v>
      </c>
      <c r="G1349" s="304"/>
      <c r="H1349" s="304"/>
      <c r="I1349" s="304"/>
      <c r="J1349" s="179"/>
      <c r="K1349" s="181">
        <v>6.25</v>
      </c>
      <c r="L1349" s="179"/>
      <c r="M1349" s="179"/>
      <c r="N1349" s="179"/>
      <c r="O1349" s="179"/>
      <c r="P1349" s="179"/>
      <c r="Q1349" s="179"/>
      <c r="R1349" s="182"/>
      <c r="T1349" s="183"/>
      <c r="U1349" s="179"/>
      <c r="V1349" s="179"/>
      <c r="W1349" s="179"/>
      <c r="X1349" s="179"/>
      <c r="Y1349" s="179"/>
      <c r="Z1349" s="179"/>
      <c r="AA1349" s="184"/>
      <c r="AT1349" s="185" t="s">
        <v>199</v>
      </c>
      <c r="AU1349" s="185" t="s">
        <v>140</v>
      </c>
      <c r="AV1349" s="10" t="s">
        <v>140</v>
      </c>
      <c r="AW1349" s="10" t="s">
        <v>37</v>
      </c>
      <c r="AX1349" s="10" t="s">
        <v>80</v>
      </c>
      <c r="AY1349" s="185" t="s">
        <v>176</v>
      </c>
    </row>
    <row r="1350" spans="2:51" s="10" customFormat="1" ht="22.5" customHeight="1">
      <c r="B1350" s="178"/>
      <c r="C1350" s="179"/>
      <c r="D1350" s="179"/>
      <c r="E1350" s="180" t="s">
        <v>22</v>
      </c>
      <c r="F1350" s="303" t="s">
        <v>2024</v>
      </c>
      <c r="G1350" s="304"/>
      <c r="H1350" s="304"/>
      <c r="I1350" s="304"/>
      <c r="J1350" s="179"/>
      <c r="K1350" s="181">
        <v>7.2</v>
      </c>
      <c r="L1350" s="179"/>
      <c r="M1350" s="179"/>
      <c r="N1350" s="179"/>
      <c r="O1350" s="179"/>
      <c r="P1350" s="179"/>
      <c r="Q1350" s="179"/>
      <c r="R1350" s="182"/>
      <c r="T1350" s="183"/>
      <c r="U1350" s="179"/>
      <c r="V1350" s="179"/>
      <c r="W1350" s="179"/>
      <c r="X1350" s="179"/>
      <c r="Y1350" s="179"/>
      <c r="Z1350" s="179"/>
      <c r="AA1350" s="184"/>
      <c r="AT1350" s="185" t="s">
        <v>199</v>
      </c>
      <c r="AU1350" s="185" t="s">
        <v>140</v>
      </c>
      <c r="AV1350" s="10" t="s">
        <v>140</v>
      </c>
      <c r="AW1350" s="10" t="s">
        <v>37</v>
      </c>
      <c r="AX1350" s="10" t="s">
        <v>80</v>
      </c>
      <c r="AY1350" s="185" t="s">
        <v>176</v>
      </c>
    </row>
    <row r="1351" spans="2:51" s="10" customFormat="1" ht="22.5" customHeight="1">
      <c r="B1351" s="178"/>
      <c r="C1351" s="179"/>
      <c r="D1351" s="179"/>
      <c r="E1351" s="180" t="s">
        <v>22</v>
      </c>
      <c r="F1351" s="303" t="s">
        <v>2025</v>
      </c>
      <c r="G1351" s="304"/>
      <c r="H1351" s="304"/>
      <c r="I1351" s="304"/>
      <c r="J1351" s="179"/>
      <c r="K1351" s="181">
        <v>7.94</v>
      </c>
      <c r="L1351" s="179"/>
      <c r="M1351" s="179"/>
      <c r="N1351" s="179"/>
      <c r="O1351" s="179"/>
      <c r="P1351" s="179"/>
      <c r="Q1351" s="179"/>
      <c r="R1351" s="182"/>
      <c r="T1351" s="183"/>
      <c r="U1351" s="179"/>
      <c r="V1351" s="179"/>
      <c r="W1351" s="179"/>
      <c r="X1351" s="179"/>
      <c r="Y1351" s="179"/>
      <c r="Z1351" s="179"/>
      <c r="AA1351" s="184"/>
      <c r="AT1351" s="185" t="s">
        <v>199</v>
      </c>
      <c r="AU1351" s="185" t="s">
        <v>140</v>
      </c>
      <c r="AV1351" s="10" t="s">
        <v>140</v>
      </c>
      <c r="AW1351" s="10" t="s">
        <v>37</v>
      </c>
      <c r="AX1351" s="10" t="s">
        <v>80</v>
      </c>
      <c r="AY1351" s="185" t="s">
        <v>176</v>
      </c>
    </row>
    <row r="1352" spans="2:51" s="13" customFormat="1" ht="22.5" customHeight="1">
      <c r="B1352" s="206"/>
      <c r="C1352" s="207"/>
      <c r="D1352" s="207"/>
      <c r="E1352" s="208" t="s">
        <v>22</v>
      </c>
      <c r="F1352" s="313" t="s">
        <v>848</v>
      </c>
      <c r="G1352" s="314"/>
      <c r="H1352" s="314"/>
      <c r="I1352" s="314"/>
      <c r="J1352" s="207"/>
      <c r="K1352" s="209">
        <v>58.03</v>
      </c>
      <c r="L1352" s="207"/>
      <c r="M1352" s="207"/>
      <c r="N1352" s="207"/>
      <c r="O1352" s="207"/>
      <c r="P1352" s="207"/>
      <c r="Q1352" s="207"/>
      <c r="R1352" s="210"/>
      <c r="T1352" s="211"/>
      <c r="U1352" s="207"/>
      <c r="V1352" s="207"/>
      <c r="W1352" s="207"/>
      <c r="X1352" s="207"/>
      <c r="Y1352" s="207"/>
      <c r="Z1352" s="207"/>
      <c r="AA1352" s="212"/>
      <c r="AT1352" s="213" t="s">
        <v>199</v>
      </c>
      <c r="AU1352" s="213" t="s">
        <v>140</v>
      </c>
      <c r="AV1352" s="13" t="s">
        <v>186</v>
      </c>
      <c r="AW1352" s="13" t="s">
        <v>37</v>
      </c>
      <c r="AX1352" s="13" t="s">
        <v>80</v>
      </c>
      <c r="AY1352" s="213" t="s">
        <v>176</v>
      </c>
    </row>
    <row r="1353" spans="2:51" s="11" customFormat="1" ht="22.5" customHeight="1">
      <c r="B1353" s="186"/>
      <c r="C1353" s="187"/>
      <c r="D1353" s="187"/>
      <c r="E1353" s="188" t="s">
        <v>22</v>
      </c>
      <c r="F1353" s="271" t="s">
        <v>200</v>
      </c>
      <c r="G1353" s="272"/>
      <c r="H1353" s="272"/>
      <c r="I1353" s="272"/>
      <c r="J1353" s="187"/>
      <c r="K1353" s="189">
        <v>184.594</v>
      </c>
      <c r="L1353" s="187"/>
      <c r="M1353" s="187"/>
      <c r="N1353" s="187"/>
      <c r="O1353" s="187"/>
      <c r="P1353" s="187"/>
      <c r="Q1353" s="187"/>
      <c r="R1353" s="190"/>
      <c r="T1353" s="191"/>
      <c r="U1353" s="187"/>
      <c r="V1353" s="187"/>
      <c r="W1353" s="187"/>
      <c r="X1353" s="187"/>
      <c r="Y1353" s="187"/>
      <c r="Z1353" s="187"/>
      <c r="AA1353" s="192"/>
      <c r="AT1353" s="193" t="s">
        <v>199</v>
      </c>
      <c r="AU1353" s="193" t="s">
        <v>140</v>
      </c>
      <c r="AV1353" s="11" t="s">
        <v>181</v>
      </c>
      <c r="AW1353" s="11" t="s">
        <v>37</v>
      </c>
      <c r="AX1353" s="11" t="s">
        <v>88</v>
      </c>
      <c r="AY1353" s="193" t="s">
        <v>176</v>
      </c>
    </row>
    <row r="1354" spans="2:65" s="1" customFormat="1" ht="31.5" customHeight="1">
      <c r="B1354" s="38"/>
      <c r="C1354" s="171" t="s">
        <v>2026</v>
      </c>
      <c r="D1354" s="171" t="s">
        <v>177</v>
      </c>
      <c r="E1354" s="172" t="s">
        <v>2027</v>
      </c>
      <c r="F1354" s="265" t="s">
        <v>2028</v>
      </c>
      <c r="G1354" s="265"/>
      <c r="H1354" s="265"/>
      <c r="I1354" s="265"/>
      <c r="J1354" s="173" t="s">
        <v>315</v>
      </c>
      <c r="K1354" s="174">
        <v>106.836</v>
      </c>
      <c r="L1354" s="266">
        <v>0</v>
      </c>
      <c r="M1354" s="267"/>
      <c r="N1354" s="268">
        <f>ROUND(L1354*K1354,2)</f>
        <v>0</v>
      </c>
      <c r="O1354" s="268"/>
      <c r="P1354" s="268"/>
      <c r="Q1354" s="268"/>
      <c r="R1354" s="40"/>
      <c r="T1354" s="175" t="s">
        <v>22</v>
      </c>
      <c r="U1354" s="47" t="s">
        <v>45</v>
      </c>
      <c r="V1354" s="39"/>
      <c r="W1354" s="176">
        <f>V1354*K1354</f>
        <v>0</v>
      </c>
      <c r="X1354" s="176">
        <v>0.00062</v>
      </c>
      <c r="Y1354" s="176">
        <f>X1354*K1354</f>
        <v>0.06623832</v>
      </c>
      <c r="Z1354" s="176">
        <v>0</v>
      </c>
      <c r="AA1354" s="177">
        <f>Z1354*K1354</f>
        <v>0</v>
      </c>
      <c r="AR1354" s="21" t="s">
        <v>318</v>
      </c>
      <c r="AT1354" s="21" t="s">
        <v>177</v>
      </c>
      <c r="AU1354" s="21" t="s">
        <v>140</v>
      </c>
      <c r="AY1354" s="21" t="s">
        <v>176</v>
      </c>
      <c r="BE1354" s="113">
        <f>IF(U1354="základní",N1354,0)</f>
        <v>0</v>
      </c>
      <c r="BF1354" s="113">
        <f>IF(U1354="snížená",N1354,0)</f>
        <v>0</v>
      </c>
      <c r="BG1354" s="113">
        <f>IF(U1354="zákl. přenesená",N1354,0)</f>
        <v>0</v>
      </c>
      <c r="BH1354" s="113">
        <f>IF(U1354="sníž. přenesená",N1354,0)</f>
        <v>0</v>
      </c>
      <c r="BI1354" s="113">
        <f>IF(U1354="nulová",N1354,0)</f>
        <v>0</v>
      </c>
      <c r="BJ1354" s="21" t="s">
        <v>88</v>
      </c>
      <c r="BK1354" s="113">
        <f>ROUND(L1354*K1354,2)</f>
        <v>0</v>
      </c>
      <c r="BL1354" s="21" t="s">
        <v>318</v>
      </c>
      <c r="BM1354" s="21" t="s">
        <v>2029</v>
      </c>
    </row>
    <row r="1355" spans="2:51" s="10" customFormat="1" ht="31.5" customHeight="1">
      <c r="B1355" s="178"/>
      <c r="C1355" s="179"/>
      <c r="D1355" s="179"/>
      <c r="E1355" s="180" t="s">
        <v>22</v>
      </c>
      <c r="F1355" s="269" t="s">
        <v>2030</v>
      </c>
      <c r="G1355" s="270"/>
      <c r="H1355" s="270"/>
      <c r="I1355" s="270"/>
      <c r="J1355" s="179"/>
      <c r="K1355" s="181">
        <v>61.61</v>
      </c>
      <c r="L1355" s="179"/>
      <c r="M1355" s="179"/>
      <c r="N1355" s="179"/>
      <c r="O1355" s="179"/>
      <c r="P1355" s="179"/>
      <c r="Q1355" s="179"/>
      <c r="R1355" s="182"/>
      <c r="T1355" s="183"/>
      <c r="U1355" s="179"/>
      <c r="V1355" s="179"/>
      <c r="W1355" s="179"/>
      <c r="X1355" s="179"/>
      <c r="Y1355" s="179"/>
      <c r="Z1355" s="179"/>
      <c r="AA1355" s="184"/>
      <c r="AT1355" s="185" t="s">
        <v>199</v>
      </c>
      <c r="AU1355" s="185" t="s">
        <v>140</v>
      </c>
      <c r="AV1355" s="10" t="s">
        <v>140</v>
      </c>
      <c r="AW1355" s="10" t="s">
        <v>37</v>
      </c>
      <c r="AX1355" s="10" t="s">
        <v>80</v>
      </c>
      <c r="AY1355" s="185" t="s">
        <v>176</v>
      </c>
    </row>
    <row r="1356" spans="2:51" s="10" customFormat="1" ht="22.5" customHeight="1">
      <c r="B1356" s="178"/>
      <c r="C1356" s="179"/>
      <c r="D1356" s="179"/>
      <c r="E1356" s="180" t="s">
        <v>22</v>
      </c>
      <c r="F1356" s="303" t="s">
        <v>2031</v>
      </c>
      <c r="G1356" s="304"/>
      <c r="H1356" s="304"/>
      <c r="I1356" s="304"/>
      <c r="J1356" s="179"/>
      <c r="K1356" s="181">
        <v>12.4</v>
      </c>
      <c r="L1356" s="179"/>
      <c r="M1356" s="179"/>
      <c r="N1356" s="179"/>
      <c r="O1356" s="179"/>
      <c r="P1356" s="179"/>
      <c r="Q1356" s="179"/>
      <c r="R1356" s="182"/>
      <c r="T1356" s="183"/>
      <c r="U1356" s="179"/>
      <c r="V1356" s="179"/>
      <c r="W1356" s="179"/>
      <c r="X1356" s="179"/>
      <c r="Y1356" s="179"/>
      <c r="Z1356" s="179"/>
      <c r="AA1356" s="184"/>
      <c r="AT1356" s="185" t="s">
        <v>199</v>
      </c>
      <c r="AU1356" s="185" t="s">
        <v>140</v>
      </c>
      <c r="AV1356" s="10" t="s">
        <v>140</v>
      </c>
      <c r="AW1356" s="10" t="s">
        <v>37</v>
      </c>
      <c r="AX1356" s="10" t="s">
        <v>80</v>
      </c>
      <c r="AY1356" s="185" t="s">
        <v>176</v>
      </c>
    </row>
    <row r="1357" spans="2:51" s="10" customFormat="1" ht="22.5" customHeight="1">
      <c r="B1357" s="178"/>
      <c r="C1357" s="179"/>
      <c r="D1357" s="179"/>
      <c r="E1357" s="180" t="s">
        <v>22</v>
      </c>
      <c r="F1357" s="303" t="s">
        <v>2032</v>
      </c>
      <c r="G1357" s="304"/>
      <c r="H1357" s="304"/>
      <c r="I1357" s="304"/>
      <c r="J1357" s="179"/>
      <c r="K1357" s="181">
        <v>6.24</v>
      </c>
      <c r="L1357" s="179"/>
      <c r="M1357" s="179"/>
      <c r="N1357" s="179"/>
      <c r="O1357" s="179"/>
      <c r="P1357" s="179"/>
      <c r="Q1357" s="179"/>
      <c r="R1357" s="182"/>
      <c r="T1357" s="183"/>
      <c r="U1357" s="179"/>
      <c r="V1357" s="179"/>
      <c r="W1357" s="179"/>
      <c r="X1357" s="179"/>
      <c r="Y1357" s="179"/>
      <c r="Z1357" s="179"/>
      <c r="AA1357" s="184"/>
      <c r="AT1357" s="185" t="s">
        <v>199</v>
      </c>
      <c r="AU1357" s="185" t="s">
        <v>140</v>
      </c>
      <c r="AV1357" s="10" t="s">
        <v>140</v>
      </c>
      <c r="AW1357" s="10" t="s">
        <v>37</v>
      </c>
      <c r="AX1357" s="10" t="s">
        <v>80</v>
      </c>
      <c r="AY1357" s="185" t="s">
        <v>176</v>
      </c>
    </row>
    <row r="1358" spans="2:51" s="10" customFormat="1" ht="22.5" customHeight="1">
      <c r="B1358" s="178"/>
      <c r="C1358" s="179"/>
      <c r="D1358" s="179"/>
      <c r="E1358" s="180" t="s">
        <v>22</v>
      </c>
      <c r="F1358" s="303" t="s">
        <v>2033</v>
      </c>
      <c r="G1358" s="304"/>
      <c r="H1358" s="304"/>
      <c r="I1358" s="304"/>
      <c r="J1358" s="179"/>
      <c r="K1358" s="181">
        <v>4.28</v>
      </c>
      <c r="L1358" s="179"/>
      <c r="M1358" s="179"/>
      <c r="N1358" s="179"/>
      <c r="O1358" s="179"/>
      <c r="P1358" s="179"/>
      <c r="Q1358" s="179"/>
      <c r="R1358" s="182"/>
      <c r="T1358" s="183"/>
      <c r="U1358" s="179"/>
      <c r="V1358" s="179"/>
      <c r="W1358" s="179"/>
      <c r="X1358" s="179"/>
      <c r="Y1358" s="179"/>
      <c r="Z1358" s="179"/>
      <c r="AA1358" s="184"/>
      <c r="AT1358" s="185" t="s">
        <v>199</v>
      </c>
      <c r="AU1358" s="185" t="s">
        <v>140</v>
      </c>
      <c r="AV1358" s="10" t="s">
        <v>140</v>
      </c>
      <c r="AW1358" s="10" t="s">
        <v>37</v>
      </c>
      <c r="AX1358" s="10" t="s">
        <v>80</v>
      </c>
      <c r="AY1358" s="185" t="s">
        <v>176</v>
      </c>
    </row>
    <row r="1359" spans="2:51" s="10" customFormat="1" ht="22.5" customHeight="1">
      <c r="B1359" s="178"/>
      <c r="C1359" s="179"/>
      <c r="D1359" s="179"/>
      <c r="E1359" s="180" t="s">
        <v>22</v>
      </c>
      <c r="F1359" s="303" t="s">
        <v>2034</v>
      </c>
      <c r="G1359" s="304"/>
      <c r="H1359" s="304"/>
      <c r="I1359" s="304"/>
      <c r="J1359" s="179"/>
      <c r="K1359" s="181">
        <v>5.9</v>
      </c>
      <c r="L1359" s="179"/>
      <c r="M1359" s="179"/>
      <c r="N1359" s="179"/>
      <c r="O1359" s="179"/>
      <c r="P1359" s="179"/>
      <c r="Q1359" s="179"/>
      <c r="R1359" s="182"/>
      <c r="T1359" s="183"/>
      <c r="U1359" s="179"/>
      <c r="V1359" s="179"/>
      <c r="W1359" s="179"/>
      <c r="X1359" s="179"/>
      <c r="Y1359" s="179"/>
      <c r="Z1359" s="179"/>
      <c r="AA1359" s="184"/>
      <c r="AT1359" s="185" t="s">
        <v>199</v>
      </c>
      <c r="AU1359" s="185" t="s">
        <v>140</v>
      </c>
      <c r="AV1359" s="10" t="s">
        <v>140</v>
      </c>
      <c r="AW1359" s="10" t="s">
        <v>37</v>
      </c>
      <c r="AX1359" s="10" t="s">
        <v>80</v>
      </c>
      <c r="AY1359" s="185" t="s">
        <v>176</v>
      </c>
    </row>
    <row r="1360" spans="2:51" s="10" customFormat="1" ht="22.5" customHeight="1">
      <c r="B1360" s="178"/>
      <c r="C1360" s="179"/>
      <c r="D1360" s="179"/>
      <c r="E1360" s="180" t="s">
        <v>22</v>
      </c>
      <c r="F1360" s="303" t="s">
        <v>2035</v>
      </c>
      <c r="G1360" s="304"/>
      <c r="H1360" s="304"/>
      <c r="I1360" s="304"/>
      <c r="J1360" s="179"/>
      <c r="K1360" s="181">
        <v>16.406</v>
      </c>
      <c r="L1360" s="179"/>
      <c r="M1360" s="179"/>
      <c r="N1360" s="179"/>
      <c r="O1360" s="179"/>
      <c r="P1360" s="179"/>
      <c r="Q1360" s="179"/>
      <c r="R1360" s="182"/>
      <c r="T1360" s="183"/>
      <c r="U1360" s="179"/>
      <c r="V1360" s="179"/>
      <c r="W1360" s="179"/>
      <c r="X1360" s="179"/>
      <c r="Y1360" s="179"/>
      <c r="Z1360" s="179"/>
      <c r="AA1360" s="184"/>
      <c r="AT1360" s="185" t="s">
        <v>199</v>
      </c>
      <c r="AU1360" s="185" t="s">
        <v>140</v>
      </c>
      <c r="AV1360" s="10" t="s">
        <v>140</v>
      </c>
      <c r="AW1360" s="10" t="s">
        <v>37</v>
      </c>
      <c r="AX1360" s="10" t="s">
        <v>80</v>
      </c>
      <c r="AY1360" s="185" t="s">
        <v>176</v>
      </c>
    </row>
    <row r="1361" spans="2:51" s="11" customFormat="1" ht="22.5" customHeight="1">
      <c r="B1361" s="186"/>
      <c r="C1361" s="187"/>
      <c r="D1361" s="187"/>
      <c r="E1361" s="188" t="s">
        <v>22</v>
      </c>
      <c r="F1361" s="271" t="s">
        <v>200</v>
      </c>
      <c r="G1361" s="272"/>
      <c r="H1361" s="272"/>
      <c r="I1361" s="272"/>
      <c r="J1361" s="187"/>
      <c r="K1361" s="189">
        <v>106.836</v>
      </c>
      <c r="L1361" s="187"/>
      <c r="M1361" s="187"/>
      <c r="N1361" s="187"/>
      <c r="O1361" s="187"/>
      <c r="P1361" s="187"/>
      <c r="Q1361" s="187"/>
      <c r="R1361" s="190"/>
      <c r="T1361" s="191"/>
      <c r="U1361" s="187"/>
      <c r="V1361" s="187"/>
      <c r="W1361" s="187"/>
      <c r="X1361" s="187"/>
      <c r="Y1361" s="187"/>
      <c r="Z1361" s="187"/>
      <c r="AA1361" s="192"/>
      <c r="AT1361" s="193" t="s">
        <v>199</v>
      </c>
      <c r="AU1361" s="193" t="s">
        <v>140</v>
      </c>
      <c r="AV1361" s="11" t="s">
        <v>181</v>
      </c>
      <c r="AW1361" s="11" t="s">
        <v>37</v>
      </c>
      <c r="AX1361" s="11" t="s">
        <v>88</v>
      </c>
      <c r="AY1361" s="193" t="s">
        <v>176</v>
      </c>
    </row>
    <row r="1362" spans="2:65" s="1" customFormat="1" ht="22.5" customHeight="1">
      <c r="B1362" s="38"/>
      <c r="C1362" s="202" t="s">
        <v>2036</v>
      </c>
      <c r="D1362" s="202" t="s">
        <v>352</v>
      </c>
      <c r="E1362" s="203" t="s">
        <v>2037</v>
      </c>
      <c r="F1362" s="307" t="s">
        <v>2038</v>
      </c>
      <c r="G1362" s="307"/>
      <c r="H1362" s="307"/>
      <c r="I1362" s="307"/>
      <c r="J1362" s="204" t="s">
        <v>269</v>
      </c>
      <c r="K1362" s="205">
        <v>12.104</v>
      </c>
      <c r="L1362" s="308">
        <v>0</v>
      </c>
      <c r="M1362" s="309"/>
      <c r="N1362" s="310">
        <f>ROUND(L1362*K1362,2)</f>
        <v>0</v>
      </c>
      <c r="O1362" s="268"/>
      <c r="P1362" s="268"/>
      <c r="Q1362" s="268"/>
      <c r="R1362" s="40"/>
      <c r="T1362" s="175" t="s">
        <v>22</v>
      </c>
      <c r="U1362" s="47" t="s">
        <v>45</v>
      </c>
      <c r="V1362" s="39"/>
      <c r="W1362" s="176">
        <f>V1362*K1362</f>
        <v>0</v>
      </c>
      <c r="X1362" s="176">
        <v>0.0118</v>
      </c>
      <c r="Y1362" s="176">
        <f>X1362*K1362</f>
        <v>0.1428272</v>
      </c>
      <c r="Z1362" s="176">
        <v>0</v>
      </c>
      <c r="AA1362" s="177">
        <f>Z1362*K1362</f>
        <v>0</v>
      </c>
      <c r="AR1362" s="21" t="s">
        <v>442</v>
      </c>
      <c r="AT1362" s="21" t="s">
        <v>352</v>
      </c>
      <c r="AU1362" s="21" t="s">
        <v>140</v>
      </c>
      <c r="AY1362" s="21" t="s">
        <v>176</v>
      </c>
      <c r="BE1362" s="113">
        <f>IF(U1362="základní",N1362,0)</f>
        <v>0</v>
      </c>
      <c r="BF1362" s="113">
        <f>IF(U1362="snížená",N1362,0)</f>
        <v>0</v>
      </c>
      <c r="BG1362" s="113">
        <f>IF(U1362="zákl. přenesená",N1362,0)</f>
        <v>0</v>
      </c>
      <c r="BH1362" s="113">
        <f>IF(U1362="sníž. přenesená",N1362,0)</f>
        <v>0</v>
      </c>
      <c r="BI1362" s="113">
        <f>IF(U1362="nulová",N1362,0)</f>
        <v>0</v>
      </c>
      <c r="BJ1362" s="21" t="s">
        <v>88</v>
      </c>
      <c r="BK1362" s="113">
        <f>ROUND(L1362*K1362,2)</f>
        <v>0</v>
      </c>
      <c r="BL1362" s="21" t="s">
        <v>318</v>
      </c>
      <c r="BM1362" s="21" t="s">
        <v>2039</v>
      </c>
    </row>
    <row r="1363" spans="2:51" s="10" customFormat="1" ht="22.5" customHeight="1">
      <c r="B1363" s="178"/>
      <c r="C1363" s="179"/>
      <c r="D1363" s="179"/>
      <c r="E1363" s="180" t="s">
        <v>22</v>
      </c>
      <c r="F1363" s="269" t="s">
        <v>2040</v>
      </c>
      <c r="G1363" s="270"/>
      <c r="H1363" s="270"/>
      <c r="I1363" s="270"/>
      <c r="J1363" s="179"/>
      <c r="K1363" s="181">
        <v>11.004</v>
      </c>
      <c r="L1363" s="179"/>
      <c r="M1363" s="179"/>
      <c r="N1363" s="179"/>
      <c r="O1363" s="179"/>
      <c r="P1363" s="179"/>
      <c r="Q1363" s="179"/>
      <c r="R1363" s="182"/>
      <c r="T1363" s="183"/>
      <c r="U1363" s="179"/>
      <c r="V1363" s="179"/>
      <c r="W1363" s="179"/>
      <c r="X1363" s="179"/>
      <c r="Y1363" s="179"/>
      <c r="Z1363" s="179"/>
      <c r="AA1363" s="184"/>
      <c r="AT1363" s="185" t="s">
        <v>199</v>
      </c>
      <c r="AU1363" s="185" t="s">
        <v>140</v>
      </c>
      <c r="AV1363" s="10" t="s">
        <v>140</v>
      </c>
      <c r="AW1363" s="10" t="s">
        <v>37</v>
      </c>
      <c r="AX1363" s="10" t="s">
        <v>80</v>
      </c>
      <c r="AY1363" s="185" t="s">
        <v>176</v>
      </c>
    </row>
    <row r="1364" spans="2:51" s="11" customFormat="1" ht="22.5" customHeight="1">
      <c r="B1364" s="186"/>
      <c r="C1364" s="187"/>
      <c r="D1364" s="187"/>
      <c r="E1364" s="188" t="s">
        <v>22</v>
      </c>
      <c r="F1364" s="271" t="s">
        <v>200</v>
      </c>
      <c r="G1364" s="272"/>
      <c r="H1364" s="272"/>
      <c r="I1364" s="272"/>
      <c r="J1364" s="187"/>
      <c r="K1364" s="189">
        <v>11.004</v>
      </c>
      <c r="L1364" s="187"/>
      <c r="M1364" s="187"/>
      <c r="N1364" s="187"/>
      <c r="O1364" s="187"/>
      <c r="P1364" s="187"/>
      <c r="Q1364" s="187"/>
      <c r="R1364" s="190"/>
      <c r="T1364" s="191"/>
      <c r="U1364" s="187"/>
      <c r="V1364" s="187"/>
      <c r="W1364" s="187"/>
      <c r="X1364" s="187"/>
      <c r="Y1364" s="187"/>
      <c r="Z1364" s="187"/>
      <c r="AA1364" s="192"/>
      <c r="AT1364" s="193" t="s">
        <v>199</v>
      </c>
      <c r="AU1364" s="193" t="s">
        <v>140</v>
      </c>
      <c r="AV1364" s="11" t="s">
        <v>181</v>
      </c>
      <c r="AW1364" s="11" t="s">
        <v>37</v>
      </c>
      <c r="AX1364" s="11" t="s">
        <v>88</v>
      </c>
      <c r="AY1364" s="193" t="s">
        <v>176</v>
      </c>
    </row>
    <row r="1365" spans="2:65" s="1" customFormat="1" ht="31.5" customHeight="1">
      <c r="B1365" s="38"/>
      <c r="C1365" s="171" t="s">
        <v>2041</v>
      </c>
      <c r="D1365" s="171" t="s">
        <v>177</v>
      </c>
      <c r="E1365" s="172" t="s">
        <v>2042</v>
      </c>
      <c r="F1365" s="265" t="s">
        <v>2043</v>
      </c>
      <c r="G1365" s="265"/>
      <c r="H1365" s="265"/>
      <c r="I1365" s="265"/>
      <c r="J1365" s="173" t="s">
        <v>269</v>
      </c>
      <c r="K1365" s="174">
        <v>22.79</v>
      </c>
      <c r="L1365" s="266">
        <v>0</v>
      </c>
      <c r="M1365" s="267"/>
      <c r="N1365" s="268">
        <f>ROUND(L1365*K1365,2)</f>
        <v>0</v>
      </c>
      <c r="O1365" s="268"/>
      <c r="P1365" s="268"/>
      <c r="Q1365" s="268"/>
      <c r="R1365" s="40"/>
      <c r="T1365" s="175" t="s">
        <v>22</v>
      </c>
      <c r="U1365" s="47" t="s">
        <v>45</v>
      </c>
      <c r="V1365" s="39"/>
      <c r="W1365" s="176">
        <f>V1365*K1365</f>
        <v>0</v>
      </c>
      <c r="X1365" s="176">
        <v>0</v>
      </c>
      <c r="Y1365" s="176">
        <f>X1365*K1365</f>
        <v>0</v>
      </c>
      <c r="Z1365" s="176">
        <v>0.1395</v>
      </c>
      <c r="AA1365" s="177">
        <f>Z1365*K1365</f>
        <v>3.179205</v>
      </c>
      <c r="AR1365" s="21" t="s">
        <v>318</v>
      </c>
      <c r="AT1365" s="21" t="s">
        <v>177</v>
      </c>
      <c r="AU1365" s="21" t="s">
        <v>140</v>
      </c>
      <c r="AY1365" s="21" t="s">
        <v>176</v>
      </c>
      <c r="BE1365" s="113">
        <f>IF(U1365="základní",N1365,0)</f>
        <v>0</v>
      </c>
      <c r="BF1365" s="113">
        <f>IF(U1365="snížená",N1365,0)</f>
        <v>0</v>
      </c>
      <c r="BG1365" s="113">
        <f>IF(U1365="zákl. přenesená",N1365,0)</f>
        <v>0</v>
      </c>
      <c r="BH1365" s="113">
        <f>IF(U1365="sníž. přenesená",N1365,0)</f>
        <v>0</v>
      </c>
      <c r="BI1365" s="113">
        <f>IF(U1365="nulová",N1365,0)</f>
        <v>0</v>
      </c>
      <c r="BJ1365" s="21" t="s">
        <v>88</v>
      </c>
      <c r="BK1365" s="113">
        <f>ROUND(L1365*K1365,2)</f>
        <v>0</v>
      </c>
      <c r="BL1365" s="21" t="s">
        <v>318</v>
      </c>
      <c r="BM1365" s="21" t="s">
        <v>2044</v>
      </c>
    </row>
    <row r="1366" spans="2:51" s="12" customFormat="1" ht="22.5" customHeight="1">
      <c r="B1366" s="194"/>
      <c r="C1366" s="195"/>
      <c r="D1366" s="195"/>
      <c r="E1366" s="196" t="s">
        <v>22</v>
      </c>
      <c r="F1366" s="311" t="s">
        <v>332</v>
      </c>
      <c r="G1366" s="312"/>
      <c r="H1366" s="312"/>
      <c r="I1366" s="312"/>
      <c r="J1366" s="195"/>
      <c r="K1366" s="197" t="s">
        <v>22</v>
      </c>
      <c r="L1366" s="195"/>
      <c r="M1366" s="195"/>
      <c r="N1366" s="195"/>
      <c r="O1366" s="195"/>
      <c r="P1366" s="195"/>
      <c r="Q1366" s="195"/>
      <c r="R1366" s="198"/>
      <c r="T1366" s="199"/>
      <c r="U1366" s="195"/>
      <c r="V1366" s="195"/>
      <c r="W1366" s="195"/>
      <c r="X1366" s="195"/>
      <c r="Y1366" s="195"/>
      <c r="Z1366" s="195"/>
      <c r="AA1366" s="200"/>
      <c r="AT1366" s="201" t="s">
        <v>199</v>
      </c>
      <c r="AU1366" s="201" t="s">
        <v>140</v>
      </c>
      <c r="AV1366" s="12" t="s">
        <v>88</v>
      </c>
      <c r="AW1366" s="12" t="s">
        <v>37</v>
      </c>
      <c r="AX1366" s="12" t="s">
        <v>80</v>
      </c>
      <c r="AY1366" s="201" t="s">
        <v>176</v>
      </c>
    </row>
    <row r="1367" spans="2:51" s="10" customFormat="1" ht="22.5" customHeight="1">
      <c r="B1367" s="178"/>
      <c r="C1367" s="179"/>
      <c r="D1367" s="179"/>
      <c r="E1367" s="180" t="s">
        <v>22</v>
      </c>
      <c r="F1367" s="303" t="s">
        <v>2045</v>
      </c>
      <c r="G1367" s="304"/>
      <c r="H1367" s="304"/>
      <c r="I1367" s="304"/>
      <c r="J1367" s="179"/>
      <c r="K1367" s="181">
        <v>22.79</v>
      </c>
      <c r="L1367" s="179"/>
      <c r="M1367" s="179"/>
      <c r="N1367" s="179"/>
      <c r="O1367" s="179"/>
      <c r="P1367" s="179"/>
      <c r="Q1367" s="179"/>
      <c r="R1367" s="182"/>
      <c r="T1367" s="183"/>
      <c r="U1367" s="179"/>
      <c r="V1367" s="179"/>
      <c r="W1367" s="179"/>
      <c r="X1367" s="179"/>
      <c r="Y1367" s="179"/>
      <c r="Z1367" s="179"/>
      <c r="AA1367" s="184"/>
      <c r="AT1367" s="185" t="s">
        <v>199</v>
      </c>
      <c r="AU1367" s="185" t="s">
        <v>140</v>
      </c>
      <c r="AV1367" s="10" t="s">
        <v>140</v>
      </c>
      <c r="AW1367" s="10" t="s">
        <v>37</v>
      </c>
      <c r="AX1367" s="10" t="s">
        <v>80</v>
      </c>
      <c r="AY1367" s="185" t="s">
        <v>176</v>
      </c>
    </row>
    <row r="1368" spans="2:51" s="11" customFormat="1" ht="22.5" customHeight="1">
      <c r="B1368" s="186"/>
      <c r="C1368" s="187"/>
      <c r="D1368" s="187"/>
      <c r="E1368" s="188" t="s">
        <v>22</v>
      </c>
      <c r="F1368" s="271" t="s">
        <v>200</v>
      </c>
      <c r="G1368" s="272"/>
      <c r="H1368" s="272"/>
      <c r="I1368" s="272"/>
      <c r="J1368" s="187"/>
      <c r="K1368" s="189">
        <v>22.79</v>
      </c>
      <c r="L1368" s="187"/>
      <c r="M1368" s="187"/>
      <c r="N1368" s="187"/>
      <c r="O1368" s="187"/>
      <c r="P1368" s="187"/>
      <c r="Q1368" s="187"/>
      <c r="R1368" s="190"/>
      <c r="T1368" s="191"/>
      <c r="U1368" s="187"/>
      <c r="V1368" s="187"/>
      <c r="W1368" s="187"/>
      <c r="X1368" s="187"/>
      <c r="Y1368" s="187"/>
      <c r="Z1368" s="187"/>
      <c r="AA1368" s="192"/>
      <c r="AT1368" s="193" t="s">
        <v>199</v>
      </c>
      <c r="AU1368" s="193" t="s">
        <v>140</v>
      </c>
      <c r="AV1368" s="11" t="s">
        <v>181</v>
      </c>
      <c r="AW1368" s="11" t="s">
        <v>37</v>
      </c>
      <c r="AX1368" s="11" t="s">
        <v>88</v>
      </c>
      <c r="AY1368" s="193" t="s">
        <v>176</v>
      </c>
    </row>
    <row r="1369" spans="2:65" s="1" customFormat="1" ht="31.5" customHeight="1">
      <c r="B1369" s="38"/>
      <c r="C1369" s="171" t="s">
        <v>2046</v>
      </c>
      <c r="D1369" s="171" t="s">
        <v>177</v>
      </c>
      <c r="E1369" s="172" t="s">
        <v>2047</v>
      </c>
      <c r="F1369" s="265" t="s">
        <v>2048</v>
      </c>
      <c r="G1369" s="265"/>
      <c r="H1369" s="265"/>
      <c r="I1369" s="265"/>
      <c r="J1369" s="173" t="s">
        <v>269</v>
      </c>
      <c r="K1369" s="174">
        <v>133.879</v>
      </c>
      <c r="L1369" s="266">
        <v>0</v>
      </c>
      <c r="M1369" s="267"/>
      <c r="N1369" s="268">
        <f>ROUND(L1369*K1369,2)</f>
        <v>0</v>
      </c>
      <c r="O1369" s="268"/>
      <c r="P1369" s="268"/>
      <c r="Q1369" s="268"/>
      <c r="R1369" s="40"/>
      <c r="T1369" s="175" t="s">
        <v>22</v>
      </c>
      <c r="U1369" s="47" t="s">
        <v>45</v>
      </c>
      <c r="V1369" s="39"/>
      <c r="W1369" s="176">
        <f>V1369*K1369</f>
        <v>0</v>
      </c>
      <c r="X1369" s="176">
        <v>0</v>
      </c>
      <c r="Y1369" s="176">
        <f>X1369*K1369</f>
        <v>0</v>
      </c>
      <c r="Z1369" s="176">
        <v>0.08317</v>
      </c>
      <c r="AA1369" s="177">
        <f>Z1369*K1369</f>
        <v>11.13471643</v>
      </c>
      <c r="AR1369" s="21" t="s">
        <v>318</v>
      </c>
      <c r="AT1369" s="21" t="s">
        <v>177</v>
      </c>
      <c r="AU1369" s="21" t="s">
        <v>140</v>
      </c>
      <c r="AY1369" s="21" t="s">
        <v>176</v>
      </c>
      <c r="BE1369" s="113">
        <f>IF(U1369="základní",N1369,0)</f>
        <v>0</v>
      </c>
      <c r="BF1369" s="113">
        <f>IF(U1369="snížená",N1369,0)</f>
        <v>0</v>
      </c>
      <c r="BG1369" s="113">
        <f>IF(U1369="zákl. přenesená",N1369,0)</f>
        <v>0</v>
      </c>
      <c r="BH1369" s="113">
        <f>IF(U1369="sníž. přenesená",N1369,0)</f>
        <v>0</v>
      </c>
      <c r="BI1369" s="113">
        <f>IF(U1369="nulová",N1369,0)</f>
        <v>0</v>
      </c>
      <c r="BJ1369" s="21" t="s">
        <v>88</v>
      </c>
      <c r="BK1369" s="113">
        <f>ROUND(L1369*K1369,2)</f>
        <v>0</v>
      </c>
      <c r="BL1369" s="21" t="s">
        <v>318</v>
      </c>
      <c r="BM1369" s="21" t="s">
        <v>2049</v>
      </c>
    </row>
    <row r="1370" spans="2:51" s="12" customFormat="1" ht="22.5" customHeight="1">
      <c r="B1370" s="194"/>
      <c r="C1370" s="195"/>
      <c r="D1370" s="195"/>
      <c r="E1370" s="196" t="s">
        <v>22</v>
      </c>
      <c r="F1370" s="311" t="s">
        <v>407</v>
      </c>
      <c r="G1370" s="312"/>
      <c r="H1370" s="312"/>
      <c r="I1370" s="312"/>
      <c r="J1370" s="195"/>
      <c r="K1370" s="197" t="s">
        <v>22</v>
      </c>
      <c r="L1370" s="195"/>
      <c r="M1370" s="195"/>
      <c r="N1370" s="195"/>
      <c r="O1370" s="195"/>
      <c r="P1370" s="195"/>
      <c r="Q1370" s="195"/>
      <c r="R1370" s="198"/>
      <c r="T1370" s="199"/>
      <c r="U1370" s="195"/>
      <c r="V1370" s="195"/>
      <c r="W1370" s="195"/>
      <c r="X1370" s="195"/>
      <c r="Y1370" s="195"/>
      <c r="Z1370" s="195"/>
      <c r="AA1370" s="200"/>
      <c r="AT1370" s="201" t="s">
        <v>199</v>
      </c>
      <c r="AU1370" s="201" t="s">
        <v>140</v>
      </c>
      <c r="AV1370" s="12" t="s">
        <v>88</v>
      </c>
      <c r="AW1370" s="12" t="s">
        <v>37</v>
      </c>
      <c r="AX1370" s="12" t="s">
        <v>80</v>
      </c>
      <c r="AY1370" s="201" t="s">
        <v>176</v>
      </c>
    </row>
    <row r="1371" spans="2:51" s="10" customFormat="1" ht="22.5" customHeight="1">
      <c r="B1371" s="178"/>
      <c r="C1371" s="179"/>
      <c r="D1371" s="179"/>
      <c r="E1371" s="180" t="s">
        <v>22</v>
      </c>
      <c r="F1371" s="303" t="s">
        <v>1016</v>
      </c>
      <c r="G1371" s="304"/>
      <c r="H1371" s="304"/>
      <c r="I1371" s="304"/>
      <c r="J1371" s="179"/>
      <c r="K1371" s="181">
        <v>10.78</v>
      </c>
      <c r="L1371" s="179"/>
      <c r="M1371" s="179"/>
      <c r="N1371" s="179"/>
      <c r="O1371" s="179"/>
      <c r="P1371" s="179"/>
      <c r="Q1371" s="179"/>
      <c r="R1371" s="182"/>
      <c r="T1371" s="183"/>
      <c r="U1371" s="179"/>
      <c r="V1371" s="179"/>
      <c r="W1371" s="179"/>
      <c r="X1371" s="179"/>
      <c r="Y1371" s="179"/>
      <c r="Z1371" s="179"/>
      <c r="AA1371" s="184"/>
      <c r="AT1371" s="185" t="s">
        <v>199</v>
      </c>
      <c r="AU1371" s="185" t="s">
        <v>140</v>
      </c>
      <c r="AV1371" s="10" t="s">
        <v>140</v>
      </c>
      <c r="AW1371" s="10" t="s">
        <v>37</v>
      </c>
      <c r="AX1371" s="10" t="s">
        <v>80</v>
      </c>
      <c r="AY1371" s="185" t="s">
        <v>176</v>
      </c>
    </row>
    <row r="1372" spans="2:51" s="10" customFormat="1" ht="22.5" customHeight="1">
      <c r="B1372" s="178"/>
      <c r="C1372" s="179"/>
      <c r="D1372" s="179"/>
      <c r="E1372" s="180" t="s">
        <v>22</v>
      </c>
      <c r="F1372" s="303" t="s">
        <v>1019</v>
      </c>
      <c r="G1372" s="304"/>
      <c r="H1372" s="304"/>
      <c r="I1372" s="304"/>
      <c r="J1372" s="179"/>
      <c r="K1372" s="181">
        <v>12.47</v>
      </c>
      <c r="L1372" s="179"/>
      <c r="M1372" s="179"/>
      <c r="N1372" s="179"/>
      <c r="O1372" s="179"/>
      <c r="P1372" s="179"/>
      <c r="Q1372" s="179"/>
      <c r="R1372" s="182"/>
      <c r="T1372" s="183"/>
      <c r="U1372" s="179"/>
      <c r="V1372" s="179"/>
      <c r="W1372" s="179"/>
      <c r="X1372" s="179"/>
      <c r="Y1372" s="179"/>
      <c r="Z1372" s="179"/>
      <c r="AA1372" s="184"/>
      <c r="AT1372" s="185" t="s">
        <v>199</v>
      </c>
      <c r="AU1372" s="185" t="s">
        <v>140</v>
      </c>
      <c r="AV1372" s="10" t="s">
        <v>140</v>
      </c>
      <c r="AW1372" s="10" t="s">
        <v>37</v>
      </c>
      <c r="AX1372" s="10" t="s">
        <v>80</v>
      </c>
      <c r="AY1372" s="185" t="s">
        <v>176</v>
      </c>
    </row>
    <row r="1373" spans="2:51" s="10" customFormat="1" ht="22.5" customHeight="1">
      <c r="B1373" s="178"/>
      <c r="C1373" s="179"/>
      <c r="D1373" s="179"/>
      <c r="E1373" s="180" t="s">
        <v>22</v>
      </c>
      <c r="F1373" s="303" t="s">
        <v>1020</v>
      </c>
      <c r="G1373" s="304"/>
      <c r="H1373" s="304"/>
      <c r="I1373" s="304"/>
      <c r="J1373" s="179"/>
      <c r="K1373" s="181">
        <v>10.2</v>
      </c>
      <c r="L1373" s="179"/>
      <c r="M1373" s="179"/>
      <c r="N1373" s="179"/>
      <c r="O1373" s="179"/>
      <c r="P1373" s="179"/>
      <c r="Q1373" s="179"/>
      <c r="R1373" s="182"/>
      <c r="T1373" s="183"/>
      <c r="U1373" s="179"/>
      <c r="V1373" s="179"/>
      <c r="W1373" s="179"/>
      <c r="X1373" s="179"/>
      <c r="Y1373" s="179"/>
      <c r="Z1373" s="179"/>
      <c r="AA1373" s="184"/>
      <c r="AT1373" s="185" t="s">
        <v>199</v>
      </c>
      <c r="AU1373" s="185" t="s">
        <v>140</v>
      </c>
      <c r="AV1373" s="10" t="s">
        <v>140</v>
      </c>
      <c r="AW1373" s="10" t="s">
        <v>37</v>
      </c>
      <c r="AX1373" s="10" t="s">
        <v>80</v>
      </c>
      <c r="AY1373" s="185" t="s">
        <v>176</v>
      </c>
    </row>
    <row r="1374" spans="2:51" s="13" customFormat="1" ht="22.5" customHeight="1">
      <c r="B1374" s="206"/>
      <c r="C1374" s="207"/>
      <c r="D1374" s="207"/>
      <c r="E1374" s="208" t="s">
        <v>22</v>
      </c>
      <c r="F1374" s="313" t="s">
        <v>848</v>
      </c>
      <c r="G1374" s="314"/>
      <c r="H1374" s="314"/>
      <c r="I1374" s="314"/>
      <c r="J1374" s="207"/>
      <c r="K1374" s="209">
        <v>33.45</v>
      </c>
      <c r="L1374" s="207"/>
      <c r="M1374" s="207"/>
      <c r="N1374" s="207"/>
      <c r="O1374" s="207"/>
      <c r="P1374" s="207"/>
      <c r="Q1374" s="207"/>
      <c r="R1374" s="210"/>
      <c r="T1374" s="211"/>
      <c r="U1374" s="207"/>
      <c r="V1374" s="207"/>
      <c r="W1374" s="207"/>
      <c r="X1374" s="207"/>
      <c r="Y1374" s="207"/>
      <c r="Z1374" s="207"/>
      <c r="AA1374" s="212"/>
      <c r="AT1374" s="213" t="s">
        <v>199</v>
      </c>
      <c r="AU1374" s="213" t="s">
        <v>140</v>
      </c>
      <c r="AV1374" s="13" t="s">
        <v>186</v>
      </c>
      <c r="AW1374" s="13" t="s">
        <v>37</v>
      </c>
      <c r="AX1374" s="13" t="s">
        <v>80</v>
      </c>
      <c r="AY1374" s="213" t="s">
        <v>176</v>
      </c>
    </row>
    <row r="1375" spans="2:51" s="12" customFormat="1" ht="22.5" customHeight="1">
      <c r="B1375" s="194"/>
      <c r="C1375" s="195"/>
      <c r="D1375" s="195"/>
      <c r="E1375" s="196" t="s">
        <v>22</v>
      </c>
      <c r="F1375" s="305" t="s">
        <v>410</v>
      </c>
      <c r="G1375" s="306"/>
      <c r="H1375" s="306"/>
      <c r="I1375" s="306"/>
      <c r="J1375" s="195"/>
      <c r="K1375" s="197" t="s">
        <v>22</v>
      </c>
      <c r="L1375" s="195"/>
      <c r="M1375" s="195"/>
      <c r="N1375" s="195"/>
      <c r="O1375" s="195"/>
      <c r="P1375" s="195"/>
      <c r="Q1375" s="195"/>
      <c r="R1375" s="198"/>
      <c r="T1375" s="199"/>
      <c r="U1375" s="195"/>
      <c r="V1375" s="195"/>
      <c r="W1375" s="195"/>
      <c r="X1375" s="195"/>
      <c r="Y1375" s="195"/>
      <c r="Z1375" s="195"/>
      <c r="AA1375" s="200"/>
      <c r="AT1375" s="201" t="s">
        <v>199</v>
      </c>
      <c r="AU1375" s="201" t="s">
        <v>140</v>
      </c>
      <c r="AV1375" s="12" t="s">
        <v>88</v>
      </c>
      <c r="AW1375" s="12" t="s">
        <v>37</v>
      </c>
      <c r="AX1375" s="12" t="s">
        <v>80</v>
      </c>
      <c r="AY1375" s="201" t="s">
        <v>176</v>
      </c>
    </row>
    <row r="1376" spans="2:51" s="12" customFormat="1" ht="22.5" customHeight="1">
      <c r="B1376" s="194"/>
      <c r="C1376" s="195"/>
      <c r="D1376" s="195"/>
      <c r="E1376" s="196" t="s">
        <v>22</v>
      </c>
      <c r="F1376" s="305" t="s">
        <v>342</v>
      </c>
      <c r="G1376" s="306"/>
      <c r="H1376" s="306"/>
      <c r="I1376" s="306"/>
      <c r="J1376" s="195"/>
      <c r="K1376" s="197" t="s">
        <v>22</v>
      </c>
      <c r="L1376" s="195"/>
      <c r="M1376" s="195"/>
      <c r="N1376" s="195"/>
      <c r="O1376" s="195"/>
      <c r="P1376" s="195"/>
      <c r="Q1376" s="195"/>
      <c r="R1376" s="198"/>
      <c r="T1376" s="199"/>
      <c r="U1376" s="195"/>
      <c r="V1376" s="195"/>
      <c r="W1376" s="195"/>
      <c r="X1376" s="195"/>
      <c r="Y1376" s="195"/>
      <c r="Z1376" s="195"/>
      <c r="AA1376" s="200"/>
      <c r="AT1376" s="201" t="s">
        <v>199</v>
      </c>
      <c r="AU1376" s="201" t="s">
        <v>140</v>
      </c>
      <c r="AV1376" s="12" t="s">
        <v>88</v>
      </c>
      <c r="AW1376" s="12" t="s">
        <v>37</v>
      </c>
      <c r="AX1376" s="12" t="s">
        <v>80</v>
      </c>
      <c r="AY1376" s="201" t="s">
        <v>176</v>
      </c>
    </row>
    <row r="1377" spans="2:51" s="10" customFormat="1" ht="22.5" customHeight="1">
      <c r="B1377" s="178"/>
      <c r="C1377" s="179"/>
      <c r="D1377" s="179"/>
      <c r="E1377" s="180" t="s">
        <v>22</v>
      </c>
      <c r="F1377" s="303" t="s">
        <v>1039</v>
      </c>
      <c r="G1377" s="304"/>
      <c r="H1377" s="304"/>
      <c r="I1377" s="304"/>
      <c r="J1377" s="179"/>
      <c r="K1377" s="181">
        <v>13.635</v>
      </c>
      <c r="L1377" s="179"/>
      <c r="M1377" s="179"/>
      <c r="N1377" s="179"/>
      <c r="O1377" s="179"/>
      <c r="P1377" s="179"/>
      <c r="Q1377" s="179"/>
      <c r="R1377" s="182"/>
      <c r="T1377" s="183"/>
      <c r="U1377" s="179"/>
      <c r="V1377" s="179"/>
      <c r="W1377" s="179"/>
      <c r="X1377" s="179"/>
      <c r="Y1377" s="179"/>
      <c r="Z1377" s="179"/>
      <c r="AA1377" s="184"/>
      <c r="AT1377" s="185" t="s">
        <v>199</v>
      </c>
      <c r="AU1377" s="185" t="s">
        <v>140</v>
      </c>
      <c r="AV1377" s="10" t="s">
        <v>140</v>
      </c>
      <c r="AW1377" s="10" t="s">
        <v>37</v>
      </c>
      <c r="AX1377" s="10" t="s">
        <v>80</v>
      </c>
      <c r="AY1377" s="185" t="s">
        <v>176</v>
      </c>
    </row>
    <row r="1378" spans="2:51" s="10" customFormat="1" ht="22.5" customHeight="1">
      <c r="B1378" s="178"/>
      <c r="C1378" s="179"/>
      <c r="D1378" s="179"/>
      <c r="E1378" s="180" t="s">
        <v>22</v>
      </c>
      <c r="F1378" s="303" t="s">
        <v>1040</v>
      </c>
      <c r="G1378" s="304"/>
      <c r="H1378" s="304"/>
      <c r="I1378" s="304"/>
      <c r="J1378" s="179"/>
      <c r="K1378" s="181">
        <v>5.638</v>
      </c>
      <c r="L1378" s="179"/>
      <c r="M1378" s="179"/>
      <c r="N1378" s="179"/>
      <c r="O1378" s="179"/>
      <c r="P1378" s="179"/>
      <c r="Q1378" s="179"/>
      <c r="R1378" s="182"/>
      <c r="T1378" s="183"/>
      <c r="U1378" s="179"/>
      <c r="V1378" s="179"/>
      <c r="W1378" s="179"/>
      <c r="X1378" s="179"/>
      <c r="Y1378" s="179"/>
      <c r="Z1378" s="179"/>
      <c r="AA1378" s="184"/>
      <c r="AT1378" s="185" t="s">
        <v>199</v>
      </c>
      <c r="AU1378" s="185" t="s">
        <v>140</v>
      </c>
      <c r="AV1378" s="10" t="s">
        <v>140</v>
      </c>
      <c r="AW1378" s="10" t="s">
        <v>37</v>
      </c>
      <c r="AX1378" s="10" t="s">
        <v>80</v>
      </c>
      <c r="AY1378" s="185" t="s">
        <v>176</v>
      </c>
    </row>
    <row r="1379" spans="2:51" s="10" customFormat="1" ht="22.5" customHeight="1">
      <c r="B1379" s="178"/>
      <c r="C1379" s="179"/>
      <c r="D1379" s="179"/>
      <c r="E1379" s="180" t="s">
        <v>22</v>
      </c>
      <c r="F1379" s="303" t="s">
        <v>1042</v>
      </c>
      <c r="G1379" s="304"/>
      <c r="H1379" s="304"/>
      <c r="I1379" s="304"/>
      <c r="J1379" s="179"/>
      <c r="K1379" s="181">
        <v>5.121</v>
      </c>
      <c r="L1379" s="179"/>
      <c r="M1379" s="179"/>
      <c r="N1379" s="179"/>
      <c r="O1379" s="179"/>
      <c r="P1379" s="179"/>
      <c r="Q1379" s="179"/>
      <c r="R1379" s="182"/>
      <c r="T1379" s="183"/>
      <c r="U1379" s="179"/>
      <c r="V1379" s="179"/>
      <c r="W1379" s="179"/>
      <c r="X1379" s="179"/>
      <c r="Y1379" s="179"/>
      <c r="Z1379" s="179"/>
      <c r="AA1379" s="184"/>
      <c r="AT1379" s="185" t="s">
        <v>199</v>
      </c>
      <c r="AU1379" s="185" t="s">
        <v>140</v>
      </c>
      <c r="AV1379" s="10" t="s">
        <v>140</v>
      </c>
      <c r="AW1379" s="10" t="s">
        <v>37</v>
      </c>
      <c r="AX1379" s="10" t="s">
        <v>80</v>
      </c>
      <c r="AY1379" s="185" t="s">
        <v>176</v>
      </c>
    </row>
    <row r="1380" spans="2:51" s="10" customFormat="1" ht="22.5" customHeight="1">
      <c r="B1380" s="178"/>
      <c r="C1380" s="179"/>
      <c r="D1380" s="179"/>
      <c r="E1380" s="180" t="s">
        <v>22</v>
      </c>
      <c r="F1380" s="303" t="s">
        <v>1043</v>
      </c>
      <c r="G1380" s="304"/>
      <c r="H1380" s="304"/>
      <c r="I1380" s="304"/>
      <c r="J1380" s="179"/>
      <c r="K1380" s="181">
        <v>8.945</v>
      </c>
      <c r="L1380" s="179"/>
      <c r="M1380" s="179"/>
      <c r="N1380" s="179"/>
      <c r="O1380" s="179"/>
      <c r="P1380" s="179"/>
      <c r="Q1380" s="179"/>
      <c r="R1380" s="182"/>
      <c r="T1380" s="183"/>
      <c r="U1380" s="179"/>
      <c r="V1380" s="179"/>
      <c r="W1380" s="179"/>
      <c r="X1380" s="179"/>
      <c r="Y1380" s="179"/>
      <c r="Z1380" s="179"/>
      <c r="AA1380" s="184"/>
      <c r="AT1380" s="185" t="s">
        <v>199</v>
      </c>
      <c r="AU1380" s="185" t="s">
        <v>140</v>
      </c>
      <c r="AV1380" s="10" t="s">
        <v>140</v>
      </c>
      <c r="AW1380" s="10" t="s">
        <v>37</v>
      </c>
      <c r="AX1380" s="10" t="s">
        <v>80</v>
      </c>
      <c r="AY1380" s="185" t="s">
        <v>176</v>
      </c>
    </row>
    <row r="1381" spans="2:51" s="13" customFormat="1" ht="22.5" customHeight="1">
      <c r="B1381" s="206"/>
      <c r="C1381" s="207"/>
      <c r="D1381" s="207"/>
      <c r="E1381" s="208" t="s">
        <v>22</v>
      </c>
      <c r="F1381" s="313" t="s">
        <v>848</v>
      </c>
      <c r="G1381" s="314"/>
      <c r="H1381" s="314"/>
      <c r="I1381" s="314"/>
      <c r="J1381" s="207"/>
      <c r="K1381" s="209">
        <v>33.339</v>
      </c>
      <c r="L1381" s="207"/>
      <c r="M1381" s="207"/>
      <c r="N1381" s="207"/>
      <c r="O1381" s="207"/>
      <c r="P1381" s="207"/>
      <c r="Q1381" s="207"/>
      <c r="R1381" s="210"/>
      <c r="T1381" s="211"/>
      <c r="U1381" s="207"/>
      <c r="V1381" s="207"/>
      <c r="W1381" s="207"/>
      <c r="X1381" s="207"/>
      <c r="Y1381" s="207"/>
      <c r="Z1381" s="207"/>
      <c r="AA1381" s="212"/>
      <c r="AT1381" s="213" t="s">
        <v>199</v>
      </c>
      <c r="AU1381" s="213" t="s">
        <v>140</v>
      </c>
      <c r="AV1381" s="13" t="s">
        <v>186</v>
      </c>
      <c r="AW1381" s="13" t="s">
        <v>37</v>
      </c>
      <c r="AX1381" s="13" t="s">
        <v>80</v>
      </c>
      <c r="AY1381" s="213" t="s">
        <v>176</v>
      </c>
    </row>
    <row r="1382" spans="2:51" s="12" customFormat="1" ht="22.5" customHeight="1">
      <c r="B1382" s="194"/>
      <c r="C1382" s="195"/>
      <c r="D1382" s="195"/>
      <c r="E1382" s="196" t="s">
        <v>22</v>
      </c>
      <c r="F1382" s="305" t="s">
        <v>1063</v>
      </c>
      <c r="G1382" s="306"/>
      <c r="H1382" s="306"/>
      <c r="I1382" s="306"/>
      <c r="J1382" s="195"/>
      <c r="K1382" s="197" t="s">
        <v>22</v>
      </c>
      <c r="L1382" s="195"/>
      <c r="M1382" s="195"/>
      <c r="N1382" s="195"/>
      <c r="O1382" s="195"/>
      <c r="P1382" s="195"/>
      <c r="Q1382" s="195"/>
      <c r="R1382" s="198"/>
      <c r="T1382" s="199"/>
      <c r="U1382" s="195"/>
      <c r="V1382" s="195"/>
      <c r="W1382" s="195"/>
      <c r="X1382" s="195"/>
      <c r="Y1382" s="195"/>
      <c r="Z1382" s="195"/>
      <c r="AA1382" s="200"/>
      <c r="AT1382" s="201" t="s">
        <v>199</v>
      </c>
      <c r="AU1382" s="201" t="s">
        <v>140</v>
      </c>
      <c r="AV1382" s="12" t="s">
        <v>88</v>
      </c>
      <c r="AW1382" s="12" t="s">
        <v>37</v>
      </c>
      <c r="AX1382" s="12" t="s">
        <v>80</v>
      </c>
      <c r="AY1382" s="201" t="s">
        <v>176</v>
      </c>
    </row>
    <row r="1383" spans="2:51" s="10" customFormat="1" ht="22.5" customHeight="1">
      <c r="B1383" s="178"/>
      <c r="C1383" s="179"/>
      <c r="D1383" s="179"/>
      <c r="E1383" s="180" t="s">
        <v>22</v>
      </c>
      <c r="F1383" s="303" t="s">
        <v>2050</v>
      </c>
      <c r="G1383" s="304"/>
      <c r="H1383" s="304"/>
      <c r="I1383" s="304"/>
      <c r="J1383" s="179"/>
      <c r="K1383" s="181">
        <v>7.284</v>
      </c>
      <c r="L1383" s="179"/>
      <c r="M1383" s="179"/>
      <c r="N1383" s="179"/>
      <c r="O1383" s="179"/>
      <c r="P1383" s="179"/>
      <c r="Q1383" s="179"/>
      <c r="R1383" s="182"/>
      <c r="T1383" s="183"/>
      <c r="U1383" s="179"/>
      <c r="V1383" s="179"/>
      <c r="W1383" s="179"/>
      <c r="X1383" s="179"/>
      <c r="Y1383" s="179"/>
      <c r="Z1383" s="179"/>
      <c r="AA1383" s="184"/>
      <c r="AT1383" s="185" t="s">
        <v>199</v>
      </c>
      <c r="AU1383" s="185" t="s">
        <v>140</v>
      </c>
      <c r="AV1383" s="10" t="s">
        <v>140</v>
      </c>
      <c r="AW1383" s="10" t="s">
        <v>37</v>
      </c>
      <c r="AX1383" s="10" t="s">
        <v>80</v>
      </c>
      <c r="AY1383" s="185" t="s">
        <v>176</v>
      </c>
    </row>
    <row r="1384" spans="2:51" s="10" customFormat="1" ht="22.5" customHeight="1">
      <c r="B1384" s="178"/>
      <c r="C1384" s="179"/>
      <c r="D1384" s="179"/>
      <c r="E1384" s="180" t="s">
        <v>22</v>
      </c>
      <c r="F1384" s="303" t="s">
        <v>2051</v>
      </c>
      <c r="G1384" s="304"/>
      <c r="H1384" s="304"/>
      <c r="I1384" s="304"/>
      <c r="J1384" s="179"/>
      <c r="K1384" s="181">
        <v>14.9</v>
      </c>
      <c r="L1384" s="179"/>
      <c r="M1384" s="179"/>
      <c r="N1384" s="179"/>
      <c r="O1384" s="179"/>
      <c r="P1384" s="179"/>
      <c r="Q1384" s="179"/>
      <c r="R1384" s="182"/>
      <c r="T1384" s="183"/>
      <c r="U1384" s="179"/>
      <c r="V1384" s="179"/>
      <c r="W1384" s="179"/>
      <c r="X1384" s="179"/>
      <c r="Y1384" s="179"/>
      <c r="Z1384" s="179"/>
      <c r="AA1384" s="184"/>
      <c r="AT1384" s="185" t="s">
        <v>199</v>
      </c>
      <c r="AU1384" s="185" t="s">
        <v>140</v>
      </c>
      <c r="AV1384" s="10" t="s">
        <v>140</v>
      </c>
      <c r="AW1384" s="10" t="s">
        <v>37</v>
      </c>
      <c r="AX1384" s="10" t="s">
        <v>80</v>
      </c>
      <c r="AY1384" s="185" t="s">
        <v>176</v>
      </c>
    </row>
    <row r="1385" spans="2:51" s="10" customFormat="1" ht="22.5" customHeight="1">
      <c r="B1385" s="178"/>
      <c r="C1385" s="179"/>
      <c r="D1385" s="179"/>
      <c r="E1385" s="180" t="s">
        <v>22</v>
      </c>
      <c r="F1385" s="303" t="s">
        <v>2052</v>
      </c>
      <c r="G1385" s="304"/>
      <c r="H1385" s="304"/>
      <c r="I1385" s="304"/>
      <c r="J1385" s="179"/>
      <c r="K1385" s="181">
        <v>28.706</v>
      </c>
      <c r="L1385" s="179"/>
      <c r="M1385" s="179"/>
      <c r="N1385" s="179"/>
      <c r="O1385" s="179"/>
      <c r="P1385" s="179"/>
      <c r="Q1385" s="179"/>
      <c r="R1385" s="182"/>
      <c r="T1385" s="183"/>
      <c r="U1385" s="179"/>
      <c r="V1385" s="179"/>
      <c r="W1385" s="179"/>
      <c r="X1385" s="179"/>
      <c r="Y1385" s="179"/>
      <c r="Z1385" s="179"/>
      <c r="AA1385" s="184"/>
      <c r="AT1385" s="185" t="s">
        <v>199</v>
      </c>
      <c r="AU1385" s="185" t="s">
        <v>140</v>
      </c>
      <c r="AV1385" s="10" t="s">
        <v>140</v>
      </c>
      <c r="AW1385" s="10" t="s">
        <v>37</v>
      </c>
      <c r="AX1385" s="10" t="s">
        <v>80</v>
      </c>
      <c r="AY1385" s="185" t="s">
        <v>176</v>
      </c>
    </row>
    <row r="1386" spans="2:51" s="10" customFormat="1" ht="22.5" customHeight="1">
      <c r="B1386" s="178"/>
      <c r="C1386" s="179"/>
      <c r="D1386" s="179"/>
      <c r="E1386" s="180" t="s">
        <v>22</v>
      </c>
      <c r="F1386" s="303" t="s">
        <v>2053</v>
      </c>
      <c r="G1386" s="304"/>
      <c r="H1386" s="304"/>
      <c r="I1386" s="304"/>
      <c r="J1386" s="179"/>
      <c r="K1386" s="181">
        <v>6.48</v>
      </c>
      <c r="L1386" s="179"/>
      <c r="M1386" s="179"/>
      <c r="N1386" s="179"/>
      <c r="O1386" s="179"/>
      <c r="P1386" s="179"/>
      <c r="Q1386" s="179"/>
      <c r="R1386" s="182"/>
      <c r="T1386" s="183"/>
      <c r="U1386" s="179"/>
      <c r="V1386" s="179"/>
      <c r="W1386" s="179"/>
      <c r="X1386" s="179"/>
      <c r="Y1386" s="179"/>
      <c r="Z1386" s="179"/>
      <c r="AA1386" s="184"/>
      <c r="AT1386" s="185" t="s">
        <v>199</v>
      </c>
      <c r="AU1386" s="185" t="s">
        <v>140</v>
      </c>
      <c r="AV1386" s="10" t="s">
        <v>140</v>
      </c>
      <c r="AW1386" s="10" t="s">
        <v>37</v>
      </c>
      <c r="AX1386" s="10" t="s">
        <v>80</v>
      </c>
      <c r="AY1386" s="185" t="s">
        <v>176</v>
      </c>
    </row>
    <row r="1387" spans="2:51" s="10" customFormat="1" ht="22.5" customHeight="1">
      <c r="B1387" s="178"/>
      <c r="C1387" s="179"/>
      <c r="D1387" s="179"/>
      <c r="E1387" s="180" t="s">
        <v>22</v>
      </c>
      <c r="F1387" s="303" t="s">
        <v>2054</v>
      </c>
      <c r="G1387" s="304"/>
      <c r="H1387" s="304"/>
      <c r="I1387" s="304"/>
      <c r="J1387" s="179"/>
      <c r="K1387" s="181">
        <v>5.8</v>
      </c>
      <c r="L1387" s="179"/>
      <c r="M1387" s="179"/>
      <c r="N1387" s="179"/>
      <c r="O1387" s="179"/>
      <c r="P1387" s="179"/>
      <c r="Q1387" s="179"/>
      <c r="R1387" s="182"/>
      <c r="T1387" s="183"/>
      <c r="U1387" s="179"/>
      <c r="V1387" s="179"/>
      <c r="W1387" s="179"/>
      <c r="X1387" s="179"/>
      <c r="Y1387" s="179"/>
      <c r="Z1387" s="179"/>
      <c r="AA1387" s="184"/>
      <c r="AT1387" s="185" t="s">
        <v>199</v>
      </c>
      <c r="AU1387" s="185" t="s">
        <v>140</v>
      </c>
      <c r="AV1387" s="10" t="s">
        <v>140</v>
      </c>
      <c r="AW1387" s="10" t="s">
        <v>37</v>
      </c>
      <c r="AX1387" s="10" t="s">
        <v>80</v>
      </c>
      <c r="AY1387" s="185" t="s">
        <v>176</v>
      </c>
    </row>
    <row r="1388" spans="2:51" s="10" customFormat="1" ht="22.5" customHeight="1">
      <c r="B1388" s="178"/>
      <c r="C1388" s="179"/>
      <c r="D1388" s="179"/>
      <c r="E1388" s="180" t="s">
        <v>22</v>
      </c>
      <c r="F1388" s="303" t="s">
        <v>2055</v>
      </c>
      <c r="G1388" s="304"/>
      <c r="H1388" s="304"/>
      <c r="I1388" s="304"/>
      <c r="J1388" s="179"/>
      <c r="K1388" s="181">
        <v>3.92</v>
      </c>
      <c r="L1388" s="179"/>
      <c r="M1388" s="179"/>
      <c r="N1388" s="179"/>
      <c r="O1388" s="179"/>
      <c r="P1388" s="179"/>
      <c r="Q1388" s="179"/>
      <c r="R1388" s="182"/>
      <c r="T1388" s="183"/>
      <c r="U1388" s="179"/>
      <c r="V1388" s="179"/>
      <c r="W1388" s="179"/>
      <c r="X1388" s="179"/>
      <c r="Y1388" s="179"/>
      <c r="Z1388" s="179"/>
      <c r="AA1388" s="184"/>
      <c r="AT1388" s="185" t="s">
        <v>199</v>
      </c>
      <c r="AU1388" s="185" t="s">
        <v>140</v>
      </c>
      <c r="AV1388" s="10" t="s">
        <v>140</v>
      </c>
      <c r="AW1388" s="10" t="s">
        <v>37</v>
      </c>
      <c r="AX1388" s="10" t="s">
        <v>80</v>
      </c>
      <c r="AY1388" s="185" t="s">
        <v>176</v>
      </c>
    </row>
    <row r="1389" spans="2:51" s="13" customFormat="1" ht="22.5" customHeight="1">
      <c r="B1389" s="206"/>
      <c r="C1389" s="207"/>
      <c r="D1389" s="207"/>
      <c r="E1389" s="208" t="s">
        <v>22</v>
      </c>
      <c r="F1389" s="313" t="s">
        <v>848</v>
      </c>
      <c r="G1389" s="314"/>
      <c r="H1389" s="314"/>
      <c r="I1389" s="314"/>
      <c r="J1389" s="207"/>
      <c r="K1389" s="209">
        <v>67.09</v>
      </c>
      <c r="L1389" s="207"/>
      <c r="M1389" s="207"/>
      <c r="N1389" s="207"/>
      <c r="O1389" s="207"/>
      <c r="P1389" s="207"/>
      <c r="Q1389" s="207"/>
      <c r="R1389" s="210"/>
      <c r="T1389" s="211"/>
      <c r="U1389" s="207"/>
      <c r="V1389" s="207"/>
      <c r="W1389" s="207"/>
      <c r="X1389" s="207"/>
      <c r="Y1389" s="207"/>
      <c r="Z1389" s="207"/>
      <c r="AA1389" s="212"/>
      <c r="AT1389" s="213" t="s">
        <v>199</v>
      </c>
      <c r="AU1389" s="213" t="s">
        <v>140</v>
      </c>
      <c r="AV1389" s="13" t="s">
        <v>186</v>
      </c>
      <c r="AW1389" s="13" t="s">
        <v>37</v>
      </c>
      <c r="AX1389" s="13" t="s">
        <v>80</v>
      </c>
      <c r="AY1389" s="213" t="s">
        <v>176</v>
      </c>
    </row>
    <row r="1390" spans="2:51" s="11" customFormat="1" ht="22.5" customHeight="1">
      <c r="B1390" s="186"/>
      <c r="C1390" s="187"/>
      <c r="D1390" s="187"/>
      <c r="E1390" s="188" t="s">
        <v>22</v>
      </c>
      <c r="F1390" s="271" t="s">
        <v>200</v>
      </c>
      <c r="G1390" s="272"/>
      <c r="H1390" s="272"/>
      <c r="I1390" s="272"/>
      <c r="J1390" s="187"/>
      <c r="K1390" s="189">
        <v>133.879</v>
      </c>
      <c r="L1390" s="187"/>
      <c r="M1390" s="187"/>
      <c r="N1390" s="187"/>
      <c r="O1390" s="187"/>
      <c r="P1390" s="187"/>
      <c r="Q1390" s="187"/>
      <c r="R1390" s="190"/>
      <c r="T1390" s="191"/>
      <c r="U1390" s="187"/>
      <c r="V1390" s="187"/>
      <c r="W1390" s="187"/>
      <c r="X1390" s="187"/>
      <c r="Y1390" s="187"/>
      <c r="Z1390" s="187"/>
      <c r="AA1390" s="192"/>
      <c r="AT1390" s="193" t="s">
        <v>199</v>
      </c>
      <c r="AU1390" s="193" t="s">
        <v>140</v>
      </c>
      <c r="AV1390" s="11" t="s">
        <v>181</v>
      </c>
      <c r="AW1390" s="11" t="s">
        <v>37</v>
      </c>
      <c r="AX1390" s="11" t="s">
        <v>88</v>
      </c>
      <c r="AY1390" s="193" t="s">
        <v>176</v>
      </c>
    </row>
    <row r="1391" spans="2:65" s="1" customFormat="1" ht="31.5" customHeight="1">
      <c r="B1391" s="38"/>
      <c r="C1391" s="171" t="s">
        <v>2056</v>
      </c>
      <c r="D1391" s="171" t="s">
        <v>177</v>
      </c>
      <c r="E1391" s="172" t="s">
        <v>2057</v>
      </c>
      <c r="F1391" s="265" t="s">
        <v>2058</v>
      </c>
      <c r="G1391" s="265"/>
      <c r="H1391" s="265"/>
      <c r="I1391" s="265"/>
      <c r="J1391" s="173" t="s">
        <v>269</v>
      </c>
      <c r="K1391" s="174">
        <v>83.16</v>
      </c>
      <c r="L1391" s="266">
        <v>0</v>
      </c>
      <c r="M1391" s="267"/>
      <c r="N1391" s="268">
        <f>ROUND(L1391*K1391,2)</f>
        <v>0</v>
      </c>
      <c r="O1391" s="268"/>
      <c r="P1391" s="268"/>
      <c r="Q1391" s="268"/>
      <c r="R1391" s="40"/>
      <c r="T1391" s="175" t="s">
        <v>22</v>
      </c>
      <c r="U1391" s="47" t="s">
        <v>45</v>
      </c>
      <c r="V1391" s="39"/>
      <c r="W1391" s="176">
        <f>V1391*K1391</f>
        <v>0</v>
      </c>
      <c r="X1391" s="176">
        <v>0.00392</v>
      </c>
      <c r="Y1391" s="176">
        <f>X1391*K1391</f>
        <v>0.3259872</v>
      </c>
      <c r="Z1391" s="176">
        <v>0</v>
      </c>
      <c r="AA1391" s="177">
        <f>Z1391*K1391</f>
        <v>0</v>
      </c>
      <c r="AR1391" s="21" t="s">
        <v>318</v>
      </c>
      <c r="AT1391" s="21" t="s">
        <v>177</v>
      </c>
      <c r="AU1391" s="21" t="s">
        <v>140</v>
      </c>
      <c r="AY1391" s="21" t="s">
        <v>176</v>
      </c>
      <c r="BE1391" s="113">
        <f>IF(U1391="základní",N1391,0)</f>
        <v>0</v>
      </c>
      <c r="BF1391" s="113">
        <f>IF(U1391="snížená",N1391,0)</f>
        <v>0</v>
      </c>
      <c r="BG1391" s="113">
        <f>IF(U1391="zákl. přenesená",N1391,0)</f>
        <v>0</v>
      </c>
      <c r="BH1391" s="113">
        <f>IF(U1391="sníž. přenesená",N1391,0)</f>
        <v>0</v>
      </c>
      <c r="BI1391" s="113">
        <f>IF(U1391="nulová",N1391,0)</f>
        <v>0</v>
      </c>
      <c r="BJ1391" s="21" t="s">
        <v>88</v>
      </c>
      <c r="BK1391" s="113">
        <f>ROUND(L1391*K1391,2)</f>
        <v>0</v>
      </c>
      <c r="BL1391" s="21" t="s">
        <v>318</v>
      </c>
      <c r="BM1391" s="21" t="s">
        <v>2059</v>
      </c>
    </row>
    <row r="1392" spans="2:51" s="10" customFormat="1" ht="22.5" customHeight="1">
      <c r="B1392" s="178"/>
      <c r="C1392" s="179"/>
      <c r="D1392" s="179"/>
      <c r="E1392" s="180" t="s">
        <v>22</v>
      </c>
      <c r="F1392" s="269" t="s">
        <v>1210</v>
      </c>
      <c r="G1392" s="270"/>
      <c r="H1392" s="270"/>
      <c r="I1392" s="270"/>
      <c r="J1392" s="179"/>
      <c r="K1392" s="181">
        <v>54.45</v>
      </c>
      <c r="L1392" s="179"/>
      <c r="M1392" s="179"/>
      <c r="N1392" s="179"/>
      <c r="O1392" s="179"/>
      <c r="P1392" s="179"/>
      <c r="Q1392" s="179"/>
      <c r="R1392" s="182"/>
      <c r="T1392" s="183"/>
      <c r="U1392" s="179"/>
      <c r="V1392" s="179"/>
      <c r="W1392" s="179"/>
      <c r="X1392" s="179"/>
      <c r="Y1392" s="179"/>
      <c r="Z1392" s="179"/>
      <c r="AA1392" s="184"/>
      <c r="AT1392" s="185" t="s">
        <v>199</v>
      </c>
      <c r="AU1392" s="185" t="s">
        <v>140</v>
      </c>
      <c r="AV1392" s="10" t="s">
        <v>140</v>
      </c>
      <c r="AW1392" s="10" t="s">
        <v>37</v>
      </c>
      <c r="AX1392" s="10" t="s">
        <v>80</v>
      </c>
      <c r="AY1392" s="185" t="s">
        <v>176</v>
      </c>
    </row>
    <row r="1393" spans="2:51" s="10" customFormat="1" ht="22.5" customHeight="1">
      <c r="B1393" s="178"/>
      <c r="C1393" s="179"/>
      <c r="D1393" s="179"/>
      <c r="E1393" s="180" t="s">
        <v>22</v>
      </c>
      <c r="F1393" s="303" t="s">
        <v>688</v>
      </c>
      <c r="G1393" s="304"/>
      <c r="H1393" s="304"/>
      <c r="I1393" s="304"/>
      <c r="J1393" s="179"/>
      <c r="K1393" s="181">
        <v>14.66</v>
      </c>
      <c r="L1393" s="179"/>
      <c r="M1393" s="179"/>
      <c r="N1393" s="179"/>
      <c r="O1393" s="179"/>
      <c r="P1393" s="179"/>
      <c r="Q1393" s="179"/>
      <c r="R1393" s="182"/>
      <c r="T1393" s="183"/>
      <c r="U1393" s="179"/>
      <c r="V1393" s="179"/>
      <c r="W1393" s="179"/>
      <c r="X1393" s="179"/>
      <c r="Y1393" s="179"/>
      <c r="Z1393" s="179"/>
      <c r="AA1393" s="184"/>
      <c r="AT1393" s="185" t="s">
        <v>199</v>
      </c>
      <c r="AU1393" s="185" t="s">
        <v>140</v>
      </c>
      <c r="AV1393" s="10" t="s">
        <v>140</v>
      </c>
      <c r="AW1393" s="10" t="s">
        <v>37</v>
      </c>
      <c r="AX1393" s="10" t="s">
        <v>80</v>
      </c>
      <c r="AY1393" s="185" t="s">
        <v>176</v>
      </c>
    </row>
    <row r="1394" spans="2:51" s="10" customFormat="1" ht="22.5" customHeight="1">
      <c r="B1394" s="178"/>
      <c r="C1394" s="179"/>
      <c r="D1394" s="179"/>
      <c r="E1394" s="180" t="s">
        <v>22</v>
      </c>
      <c r="F1394" s="303" t="s">
        <v>698</v>
      </c>
      <c r="G1394" s="304"/>
      <c r="H1394" s="304"/>
      <c r="I1394" s="304"/>
      <c r="J1394" s="179"/>
      <c r="K1394" s="181">
        <v>14.05</v>
      </c>
      <c r="L1394" s="179"/>
      <c r="M1394" s="179"/>
      <c r="N1394" s="179"/>
      <c r="O1394" s="179"/>
      <c r="P1394" s="179"/>
      <c r="Q1394" s="179"/>
      <c r="R1394" s="182"/>
      <c r="T1394" s="183"/>
      <c r="U1394" s="179"/>
      <c r="V1394" s="179"/>
      <c r="W1394" s="179"/>
      <c r="X1394" s="179"/>
      <c r="Y1394" s="179"/>
      <c r="Z1394" s="179"/>
      <c r="AA1394" s="184"/>
      <c r="AT1394" s="185" t="s">
        <v>199</v>
      </c>
      <c r="AU1394" s="185" t="s">
        <v>140</v>
      </c>
      <c r="AV1394" s="10" t="s">
        <v>140</v>
      </c>
      <c r="AW1394" s="10" t="s">
        <v>37</v>
      </c>
      <c r="AX1394" s="10" t="s">
        <v>80</v>
      </c>
      <c r="AY1394" s="185" t="s">
        <v>176</v>
      </c>
    </row>
    <row r="1395" spans="2:51" s="11" customFormat="1" ht="22.5" customHeight="1">
      <c r="B1395" s="186"/>
      <c r="C1395" s="187"/>
      <c r="D1395" s="187"/>
      <c r="E1395" s="188" t="s">
        <v>22</v>
      </c>
      <c r="F1395" s="271" t="s">
        <v>200</v>
      </c>
      <c r="G1395" s="272"/>
      <c r="H1395" s="272"/>
      <c r="I1395" s="272"/>
      <c r="J1395" s="187"/>
      <c r="K1395" s="189">
        <v>83.16</v>
      </c>
      <c r="L1395" s="187"/>
      <c r="M1395" s="187"/>
      <c r="N1395" s="187"/>
      <c r="O1395" s="187"/>
      <c r="P1395" s="187"/>
      <c r="Q1395" s="187"/>
      <c r="R1395" s="190"/>
      <c r="T1395" s="191"/>
      <c r="U1395" s="187"/>
      <c r="V1395" s="187"/>
      <c r="W1395" s="187"/>
      <c r="X1395" s="187"/>
      <c r="Y1395" s="187"/>
      <c r="Z1395" s="187"/>
      <c r="AA1395" s="192"/>
      <c r="AT1395" s="193" t="s">
        <v>199</v>
      </c>
      <c r="AU1395" s="193" t="s">
        <v>140</v>
      </c>
      <c r="AV1395" s="11" t="s">
        <v>181</v>
      </c>
      <c r="AW1395" s="11" t="s">
        <v>37</v>
      </c>
      <c r="AX1395" s="11" t="s">
        <v>88</v>
      </c>
      <c r="AY1395" s="193" t="s">
        <v>176</v>
      </c>
    </row>
    <row r="1396" spans="2:65" s="1" customFormat="1" ht="22.5" customHeight="1">
      <c r="B1396" s="38"/>
      <c r="C1396" s="202" t="s">
        <v>2060</v>
      </c>
      <c r="D1396" s="202" t="s">
        <v>352</v>
      </c>
      <c r="E1396" s="203" t="s">
        <v>2037</v>
      </c>
      <c r="F1396" s="307" t="s">
        <v>2038</v>
      </c>
      <c r="G1396" s="307"/>
      <c r="H1396" s="307"/>
      <c r="I1396" s="307"/>
      <c r="J1396" s="204" t="s">
        <v>269</v>
      </c>
      <c r="K1396" s="205">
        <v>87.318</v>
      </c>
      <c r="L1396" s="308">
        <v>0</v>
      </c>
      <c r="M1396" s="309"/>
      <c r="N1396" s="310">
        <f>ROUND(L1396*K1396,2)</f>
        <v>0</v>
      </c>
      <c r="O1396" s="268"/>
      <c r="P1396" s="268"/>
      <c r="Q1396" s="268"/>
      <c r="R1396" s="40"/>
      <c r="T1396" s="175" t="s">
        <v>22</v>
      </c>
      <c r="U1396" s="47" t="s">
        <v>45</v>
      </c>
      <c r="V1396" s="39"/>
      <c r="W1396" s="176">
        <f>V1396*K1396</f>
        <v>0</v>
      </c>
      <c r="X1396" s="176">
        <v>0.0118</v>
      </c>
      <c r="Y1396" s="176">
        <f>X1396*K1396</f>
        <v>1.0303524</v>
      </c>
      <c r="Z1396" s="176">
        <v>0</v>
      </c>
      <c r="AA1396" s="177">
        <f>Z1396*K1396</f>
        <v>0</v>
      </c>
      <c r="AR1396" s="21" t="s">
        <v>442</v>
      </c>
      <c r="AT1396" s="21" t="s">
        <v>352</v>
      </c>
      <c r="AU1396" s="21" t="s">
        <v>140</v>
      </c>
      <c r="AY1396" s="21" t="s">
        <v>176</v>
      </c>
      <c r="BE1396" s="113">
        <f>IF(U1396="základní",N1396,0)</f>
        <v>0</v>
      </c>
      <c r="BF1396" s="113">
        <f>IF(U1396="snížená",N1396,0)</f>
        <v>0</v>
      </c>
      <c r="BG1396" s="113">
        <f>IF(U1396="zákl. přenesená",N1396,0)</f>
        <v>0</v>
      </c>
      <c r="BH1396" s="113">
        <f>IF(U1396="sníž. přenesená",N1396,0)</f>
        <v>0</v>
      </c>
      <c r="BI1396" s="113">
        <f>IF(U1396="nulová",N1396,0)</f>
        <v>0</v>
      </c>
      <c r="BJ1396" s="21" t="s">
        <v>88</v>
      </c>
      <c r="BK1396" s="113">
        <f>ROUND(L1396*K1396,2)</f>
        <v>0</v>
      </c>
      <c r="BL1396" s="21" t="s">
        <v>318</v>
      </c>
      <c r="BM1396" s="21" t="s">
        <v>2061</v>
      </c>
    </row>
    <row r="1397" spans="2:51" s="10" customFormat="1" ht="22.5" customHeight="1">
      <c r="B1397" s="178"/>
      <c r="C1397" s="179"/>
      <c r="D1397" s="179"/>
      <c r="E1397" s="180" t="s">
        <v>22</v>
      </c>
      <c r="F1397" s="269" t="s">
        <v>2062</v>
      </c>
      <c r="G1397" s="270"/>
      <c r="H1397" s="270"/>
      <c r="I1397" s="270"/>
      <c r="J1397" s="179"/>
      <c r="K1397" s="181">
        <v>87.318</v>
      </c>
      <c r="L1397" s="179"/>
      <c r="M1397" s="179"/>
      <c r="N1397" s="179"/>
      <c r="O1397" s="179"/>
      <c r="P1397" s="179"/>
      <c r="Q1397" s="179"/>
      <c r="R1397" s="182"/>
      <c r="T1397" s="183"/>
      <c r="U1397" s="179"/>
      <c r="V1397" s="179"/>
      <c r="W1397" s="179"/>
      <c r="X1397" s="179"/>
      <c r="Y1397" s="179"/>
      <c r="Z1397" s="179"/>
      <c r="AA1397" s="184"/>
      <c r="AT1397" s="185" t="s">
        <v>199</v>
      </c>
      <c r="AU1397" s="185" t="s">
        <v>140</v>
      </c>
      <c r="AV1397" s="10" t="s">
        <v>140</v>
      </c>
      <c r="AW1397" s="10" t="s">
        <v>37</v>
      </c>
      <c r="AX1397" s="10" t="s">
        <v>80</v>
      </c>
      <c r="AY1397" s="185" t="s">
        <v>176</v>
      </c>
    </row>
    <row r="1398" spans="2:51" s="11" customFormat="1" ht="22.5" customHeight="1">
      <c r="B1398" s="186"/>
      <c r="C1398" s="187"/>
      <c r="D1398" s="187"/>
      <c r="E1398" s="188" t="s">
        <v>22</v>
      </c>
      <c r="F1398" s="271" t="s">
        <v>200</v>
      </c>
      <c r="G1398" s="272"/>
      <c r="H1398" s="272"/>
      <c r="I1398" s="272"/>
      <c r="J1398" s="187"/>
      <c r="K1398" s="189">
        <v>87.318</v>
      </c>
      <c r="L1398" s="187"/>
      <c r="M1398" s="187"/>
      <c r="N1398" s="187"/>
      <c r="O1398" s="187"/>
      <c r="P1398" s="187"/>
      <c r="Q1398" s="187"/>
      <c r="R1398" s="190"/>
      <c r="T1398" s="191"/>
      <c r="U1398" s="187"/>
      <c r="V1398" s="187"/>
      <c r="W1398" s="187"/>
      <c r="X1398" s="187"/>
      <c r="Y1398" s="187"/>
      <c r="Z1398" s="187"/>
      <c r="AA1398" s="192"/>
      <c r="AT1398" s="193" t="s">
        <v>199</v>
      </c>
      <c r="AU1398" s="193" t="s">
        <v>140</v>
      </c>
      <c r="AV1398" s="11" t="s">
        <v>181</v>
      </c>
      <c r="AW1398" s="11" t="s">
        <v>37</v>
      </c>
      <c r="AX1398" s="11" t="s">
        <v>88</v>
      </c>
      <c r="AY1398" s="193" t="s">
        <v>176</v>
      </c>
    </row>
    <row r="1399" spans="2:65" s="1" customFormat="1" ht="22.5" customHeight="1">
      <c r="B1399" s="38"/>
      <c r="C1399" s="171" t="s">
        <v>2063</v>
      </c>
      <c r="D1399" s="171" t="s">
        <v>177</v>
      </c>
      <c r="E1399" s="172" t="s">
        <v>2064</v>
      </c>
      <c r="F1399" s="265" t="s">
        <v>2065</v>
      </c>
      <c r="G1399" s="265"/>
      <c r="H1399" s="265"/>
      <c r="I1399" s="265"/>
      <c r="J1399" s="173" t="s">
        <v>269</v>
      </c>
      <c r="K1399" s="174">
        <v>83.16</v>
      </c>
      <c r="L1399" s="266">
        <v>0</v>
      </c>
      <c r="M1399" s="267"/>
      <c r="N1399" s="268">
        <f>ROUND(L1399*K1399,2)</f>
        <v>0</v>
      </c>
      <c r="O1399" s="268"/>
      <c r="P1399" s="268"/>
      <c r="Q1399" s="268"/>
      <c r="R1399" s="40"/>
      <c r="T1399" s="175" t="s">
        <v>22</v>
      </c>
      <c r="U1399" s="47" t="s">
        <v>45</v>
      </c>
      <c r="V1399" s="39"/>
      <c r="W1399" s="176">
        <f>V1399*K1399</f>
        <v>0</v>
      </c>
      <c r="X1399" s="176">
        <v>0.0003</v>
      </c>
      <c r="Y1399" s="176">
        <f>X1399*K1399</f>
        <v>0.024947999999999998</v>
      </c>
      <c r="Z1399" s="176">
        <v>0</v>
      </c>
      <c r="AA1399" s="177">
        <f>Z1399*K1399</f>
        <v>0</v>
      </c>
      <c r="AR1399" s="21" t="s">
        <v>318</v>
      </c>
      <c r="AT1399" s="21" t="s">
        <v>177</v>
      </c>
      <c r="AU1399" s="21" t="s">
        <v>140</v>
      </c>
      <c r="AY1399" s="21" t="s">
        <v>176</v>
      </c>
      <c r="BE1399" s="113">
        <f>IF(U1399="základní",N1399,0)</f>
        <v>0</v>
      </c>
      <c r="BF1399" s="113">
        <f>IF(U1399="snížená",N1399,0)</f>
        <v>0</v>
      </c>
      <c r="BG1399" s="113">
        <f>IF(U1399="zákl. přenesená",N1399,0)</f>
        <v>0</v>
      </c>
      <c r="BH1399" s="113">
        <f>IF(U1399="sníž. přenesená",N1399,0)</f>
        <v>0</v>
      </c>
      <c r="BI1399" s="113">
        <f>IF(U1399="nulová",N1399,0)</f>
        <v>0</v>
      </c>
      <c r="BJ1399" s="21" t="s">
        <v>88</v>
      </c>
      <c r="BK1399" s="113">
        <f>ROUND(L1399*K1399,2)</f>
        <v>0</v>
      </c>
      <c r="BL1399" s="21" t="s">
        <v>318</v>
      </c>
      <c r="BM1399" s="21" t="s">
        <v>2066</v>
      </c>
    </row>
    <row r="1400" spans="2:65" s="1" customFormat="1" ht="31.5" customHeight="1">
      <c r="B1400" s="38"/>
      <c r="C1400" s="171" t="s">
        <v>2067</v>
      </c>
      <c r="D1400" s="171" t="s">
        <v>177</v>
      </c>
      <c r="E1400" s="172" t="s">
        <v>2068</v>
      </c>
      <c r="F1400" s="265" t="s">
        <v>2069</v>
      </c>
      <c r="G1400" s="265"/>
      <c r="H1400" s="265"/>
      <c r="I1400" s="265"/>
      <c r="J1400" s="173" t="s">
        <v>1230</v>
      </c>
      <c r="K1400" s="214">
        <v>0</v>
      </c>
      <c r="L1400" s="266">
        <v>0</v>
      </c>
      <c r="M1400" s="267"/>
      <c r="N1400" s="268">
        <f>ROUND(L1400*K1400,2)</f>
        <v>0</v>
      </c>
      <c r="O1400" s="268"/>
      <c r="P1400" s="268"/>
      <c r="Q1400" s="268"/>
      <c r="R1400" s="40"/>
      <c r="T1400" s="175" t="s">
        <v>22</v>
      </c>
      <c r="U1400" s="47" t="s">
        <v>45</v>
      </c>
      <c r="V1400" s="39"/>
      <c r="W1400" s="176">
        <f>V1400*K1400</f>
        <v>0</v>
      </c>
      <c r="X1400" s="176">
        <v>0</v>
      </c>
      <c r="Y1400" s="176">
        <f>X1400*K1400</f>
        <v>0</v>
      </c>
      <c r="Z1400" s="176">
        <v>0</v>
      </c>
      <c r="AA1400" s="177">
        <f>Z1400*K1400</f>
        <v>0</v>
      </c>
      <c r="AR1400" s="21" t="s">
        <v>318</v>
      </c>
      <c r="AT1400" s="21" t="s">
        <v>177</v>
      </c>
      <c r="AU1400" s="21" t="s">
        <v>140</v>
      </c>
      <c r="AY1400" s="21" t="s">
        <v>176</v>
      </c>
      <c r="BE1400" s="113">
        <f>IF(U1400="základní",N1400,0)</f>
        <v>0</v>
      </c>
      <c r="BF1400" s="113">
        <f>IF(U1400="snížená",N1400,0)</f>
        <v>0</v>
      </c>
      <c r="BG1400" s="113">
        <f>IF(U1400="zákl. přenesená",N1400,0)</f>
        <v>0</v>
      </c>
      <c r="BH1400" s="113">
        <f>IF(U1400="sníž. přenesená",N1400,0)</f>
        <v>0</v>
      </c>
      <c r="BI1400" s="113">
        <f>IF(U1400="nulová",N1400,0)</f>
        <v>0</v>
      </c>
      <c r="BJ1400" s="21" t="s">
        <v>88</v>
      </c>
      <c r="BK1400" s="113">
        <f>ROUND(L1400*K1400,2)</f>
        <v>0</v>
      </c>
      <c r="BL1400" s="21" t="s">
        <v>318</v>
      </c>
      <c r="BM1400" s="21" t="s">
        <v>2070</v>
      </c>
    </row>
    <row r="1401" spans="2:63" s="9" customFormat="1" ht="29.85" customHeight="1">
      <c r="B1401" s="160"/>
      <c r="C1401" s="161"/>
      <c r="D1401" s="170" t="s">
        <v>259</v>
      </c>
      <c r="E1401" s="170"/>
      <c r="F1401" s="170"/>
      <c r="G1401" s="170"/>
      <c r="H1401" s="170"/>
      <c r="I1401" s="170"/>
      <c r="J1401" s="170"/>
      <c r="K1401" s="170"/>
      <c r="L1401" s="170"/>
      <c r="M1401" s="170"/>
      <c r="N1401" s="277">
        <f>BK1401</f>
        <v>0</v>
      </c>
      <c r="O1401" s="278"/>
      <c r="P1401" s="278"/>
      <c r="Q1401" s="278"/>
      <c r="R1401" s="163"/>
      <c r="T1401" s="164"/>
      <c r="U1401" s="161"/>
      <c r="V1401" s="161"/>
      <c r="W1401" s="165">
        <f>SUM(W1402:W1404)</f>
        <v>0</v>
      </c>
      <c r="X1401" s="161"/>
      <c r="Y1401" s="165">
        <f>SUM(Y1402:Y1404)</f>
        <v>50.086211000000006</v>
      </c>
      <c r="Z1401" s="161"/>
      <c r="AA1401" s="166">
        <f>SUM(AA1402:AA1404)</f>
        <v>0</v>
      </c>
      <c r="AR1401" s="167" t="s">
        <v>140</v>
      </c>
      <c r="AT1401" s="168" t="s">
        <v>79</v>
      </c>
      <c r="AU1401" s="168" t="s">
        <v>88</v>
      </c>
      <c r="AY1401" s="167" t="s">
        <v>176</v>
      </c>
      <c r="BK1401" s="169">
        <f>SUM(BK1402:BK1404)</f>
        <v>0</v>
      </c>
    </row>
    <row r="1402" spans="2:65" s="1" customFormat="1" ht="31.5" customHeight="1">
      <c r="B1402" s="38"/>
      <c r="C1402" s="171" t="s">
        <v>2071</v>
      </c>
      <c r="D1402" s="171" t="s">
        <v>177</v>
      </c>
      <c r="E1402" s="172" t="s">
        <v>2072</v>
      </c>
      <c r="F1402" s="265" t="s">
        <v>2073</v>
      </c>
      <c r="G1402" s="265"/>
      <c r="H1402" s="265"/>
      <c r="I1402" s="265"/>
      <c r="J1402" s="173" t="s">
        <v>269</v>
      </c>
      <c r="K1402" s="174">
        <v>154.826</v>
      </c>
      <c r="L1402" s="266">
        <v>0</v>
      </c>
      <c r="M1402" s="267"/>
      <c r="N1402" s="268">
        <f>ROUND(L1402*K1402,2)</f>
        <v>0</v>
      </c>
      <c r="O1402" s="268"/>
      <c r="P1402" s="268"/>
      <c r="Q1402" s="268"/>
      <c r="R1402" s="40"/>
      <c r="T1402" s="175" t="s">
        <v>22</v>
      </c>
      <c r="U1402" s="47" t="s">
        <v>45</v>
      </c>
      <c r="V1402" s="39"/>
      <c r="W1402" s="176">
        <f>V1402*K1402</f>
        <v>0</v>
      </c>
      <c r="X1402" s="176">
        <v>0.1075</v>
      </c>
      <c r="Y1402" s="176">
        <f>X1402*K1402</f>
        <v>16.643795</v>
      </c>
      <c r="Z1402" s="176">
        <v>0</v>
      </c>
      <c r="AA1402" s="177">
        <f>Z1402*K1402</f>
        <v>0</v>
      </c>
      <c r="AR1402" s="21" t="s">
        <v>318</v>
      </c>
      <c r="AT1402" s="21" t="s">
        <v>177</v>
      </c>
      <c r="AU1402" s="21" t="s">
        <v>140</v>
      </c>
      <c r="AY1402" s="21" t="s">
        <v>176</v>
      </c>
      <c r="BE1402" s="113">
        <f>IF(U1402="základní",N1402,0)</f>
        <v>0</v>
      </c>
      <c r="BF1402" s="113">
        <f>IF(U1402="snížená",N1402,0)</f>
        <v>0</v>
      </c>
      <c r="BG1402" s="113">
        <f>IF(U1402="zákl. přenesená",N1402,0)</f>
        <v>0</v>
      </c>
      <c r="BH1402" s="113">
        <f>IF(U1402="sníž. přenesená",N1402,0)</f>
        <v>0</v>
      </c>
      <c r="BI1402" s="113">
        <f>IF(U1402="nulová",N1402,0)</f>
        <v>0</v>
      </c>
      <c r="BJ1402" s="21" t="s">
        <v>88</v>
      </c>
      <c r="BK1402" s="113">
        <f>ROUND(L1402*K1402,2)</f>
        <v>0</v>
      </c>
      <c r="BL1402" s="21" t="s">
        <v>318</v>
      </c>
      <c r="BM1402" s="21" t="s">
        <v>2074</v>
      </c>
    </row>
    <row r="1403" spans="2:65" s="1" customFormat="1" ht="22.5" customHeight="1">
      <c r="B1403" s="38"/>
      <c r="C1403" s="202" t="s">
        <v>2075</v>
      </c>
      <c r="D1403" s="202" t="s">
        <v>352</v>
      </c>
      <c r="E1403" s="203" t="s">
        <v>2076</v>
      </c>
      <c r="F1403" s="307" t="s">
        <v>2077</v>
      </c>
      <c r="G1403" s="307"/>
      <c r="H1403" s="307"/>
      <c r="I1403" s="307"/>
      <c r="J1403" s="204" t="s">
        <v>269</v>
      </c>
      <c r="K1403" s="205">
        <v>154.826</v>
      </c>
      <c r="L1403" s="308">
        <v>0</v>
      </c>
      <c r="M1403" s="309"/>
      <c r="N1403" s="310">
        <f>ROUND(L1403*K1403,2)</f>
        <v>0</v>
      </c>
      <c r="O1403" s="268"/>
      <c r="P1403" s="268"/>
      <c r="Q1403" s="268"/>
      <c r="R1403" s="40"/>
      <c r="T1403" s="175" t="s">
        <v>22</v>
      </c>
      <c r="U1403" s="47" t="s">
        <v>45</v>
      </c>
      <c r="V1403" s="39"/>
      <c r="W1403" s="176">
        <f>V1403*K1403</f>
        <v>0</v>
      </c>
      <c r="X1403" s="176">
        <v>0.216</v>
      </c>
      <c r="Y1403" s="176">
        <f>X1403*K1403</f>
        <v>33.442416</v>
      </c>
      <c r="Z1403" s="176">
        <v>0</v>
      </c>
      <c r="AA1403" s="177">
        <f>Z1403*K1403</f>
        <v>0</v>
      </c>
      <c r="AR1403" s="21" t="s">
        <v>442</v>
      </c>
      <c r="AT1403" s="21" t="s">
        <v>352</v>
      </c>
      <c r="AU1403" s="21" t="s">
        <v>140</v>
      </c>
      <c r="AY1403" s="21" t="s">
        <v>176</v>
      </c>
      <c r="BE1403" s="113">
        <f>IF(U1403="základní",N1403,0)</f>
        <v>0</v>
      </c>
      <c r="BF1403" s="113">
        <f>IF(U1403="snížená",N1403,0)</f>
        <v>0</v>
      </c>
      <c r="BG1403" s="113">
        <f>IF(U1403="zákl. přenesená",N1403,0)</f>
        <v>0</v>
      </c>
      <c r="BH1403" s="113">
        <f>IF(U1403="sníž. přenesená",N1403,0)</f>
        <v>0</v>
      </c>
      <c r="BI1403" s="113">
        <f>IF(U1403="nulová",N1403,0)</f>
        <v>0</v>
      </c>
      <c r="BJ1403" s="21" t="s">
        <v>88</v>
      </c>
      <c r="BK1403" s="113">
        <f>ROUND(L1403*K1403,2)</f>
        <v>0</v>
      </c>
      <c r="BL1403" s="21" t="s">
        <v>318</v>
      </c>
      <c r="BM1403" s="21" t="s">
        <v>2078</v>
      </c>
    </row>
    <row r="1404" spans="2:65" s="1" customFormat="1" ht="31.5" customHeight="1">
      <c r="B1404" s="38"/>
      <c r="C1404" s="171" t="s">
        <v>2079</v>
      </c>
      <c r="D1404" s="171" t="s">
        <v>177</v>
      </c>
      <c r="E1404" s="172" t="s">
        <v>2080</v>
      </c>
      <c r="F1404" s="265" t="s">
        <v>2081</v>
      </c>
      <c r="G1404" s="265"/>
      <c r="H1404" s="265"/>
      <c r="I1404" s="265"/>
      <c r="J1404" s="173" t="s">
        <v>1230</v>
      </c>
      <c r="K1404" s="214">
        <v>0</v>
      </c>
      <c r="L1404" s="266">
        <v>0</v>
      </c>
      <c r="M1404" s="267"/>
      <c r="N1404" s="268">
        <f>ROUND(L1404*K1404,2)</f>
        <v>0</v>
      </c>
      <c r="O1404" s="268"/>
      <c r="P1404" s="268"/>
      <c r="Q1404" s="268"/>
      <c r="R1404" s="40"/>
      <c r="T1404" s="175" t="s">
        <v>22</v>
      </c>
      <c r="U1404" s="47" t="s">
        <v>45</v>
      </c>
      <c r="V1404" s="39"/>
      <c r="W1404" s="176">
        <f>V1404*K1404</f>
        <v>0</v>
      </c>
      <c r="X1404" s="176">
        <v>0</v>
      </c>
      <c r="Y1404" s="176">
        <f>X1404*K1404</f>
        <v>0</v>
      </c>
      <c r="Z1404" s="176">
        <v>0</v>
      </c>
      <c r="AA1404" s="177">
        <f>Z1404*K1404</f>
        <v>0</v>
      </c>
      <c r="AR1404" s="21" t="s">
        <v>318</v>
      </c>
      <c r="AT1404" s="21" t="s">
        <v>177</v>
      </c>
      <c r="AU1404" s="21" t="s">
        <v>140</v>
      </c>
      <c r="AY1404" s="21" t="s">
        <v>176</v>
      </c>
      <c r="BE1404" s="113">
        <f>IF(U1404="základní",N1404,0)</f>
        <v>0</v>
      </c>
      <c r="BF1404" s="113">
        <f>IF(U1404="snížená",N1404,0)</f>
        <v>0</v>
      </c>
      <c r="BG1404" s="113">
        <f>IF(U1404="zákl. přenesená",N1404,0)</f>
        <v>0</v>
      </c>
      <c r="BH1404" s="113">
        <f>IF(U1404="sníž. přenesená",N1404,0)</f>
        <v>0</v>
      </c>
      <c r="BI1404" s="113">
        <f>IF(U1404="nulová",N1404,0)</f>
        <v>0</v>
      </c>
      <c r="BJ1404" s="21" t="s">
        <v>88</v>
      </c>
      <c r="BK1404" s="113">
        <f>ROUND(L1404*K1404,2)</f>
        <v>0</v>
      </c>
      <c r="BL1404" s="21" t="s">
        <v>318</v>
      </c>
      <c r="BM1404" s="21" t="s">
        <v>2082</v>
      </c>
    </row>
    <row r="1405" spans="2:63" s="9" customFormat="1" ht="29.85" customHeight="1">
      <c r="B1405" s="160"/>
      <c r="C1405" s="161"/>
      <c r="D1405" s="170" t="s">
        <v>260</v>
      </c>
      <c r="E1405" s="170"/>
      <c r="F1405" s="170"/>
      <c r="G1405" s="170"/>
      <c r="H1405" s="170"/>
      <c r="I1405" s="170"/>
      <c r="J1405" s="170"/>
      <c r="K1405" s="170"/>
      <c r="L1405" s="170"/>
      <c r="M1405" s="170"/>
      <c r="N1405" s="277">
        <f>BK1405</f>
        <v>0</v>
      </c>
      <c r="O1405" s="278"/>
      <c r="P1405" s="278"/>
      <c r="Q1405" s="278"/>
      <c r="R1405" s="163"/>
      <c r="T1405" s="164"/>
      <c r="U1405" s="161"/>
      <c r="V1405" s="161"/>
      <c r="W1405" s="165">
        <f>SUM(W1406:W1426)</f>
        <v>0</v>
      </c>
      <c r="X1405" s="161"/>
      <c r="Y1405" s="165">
        <f>SUM(Y1406:Y1426)</f>
        <v>2.54143897</v>
      </c>
      <c r="Z1405" s="161"/>
      <c r="AA1405" s="166">
        <f>SUM(AA1406:AA1426)</f>
        <v>1.307715</v>
      </c>
      <c r="AR1405" s="167" t="s">
        <v>140</v>
      </c>
      <c r="AT1405" s="168" t="s">
        <v>79</v>
      </c>
      <c r="AU1405" s="168" t="s">
        <v>88</v>
      </c>
      <c r="AY1405" s="167" t="s">
        <v>176</v>
      </c>
      <c r="BK1405" s="169">
        <f>SUM(BK1406:BK1426)</f>
        <v>0</v>
      </c>
    </row>
    <row r="1406" spans="2:65" s="1" customFormat="1" ht="31.5" customHeight="1">
      <c r="B1406" s="38"/>
      <c r="C1406" s="171" t="s">
        <v>2083</v>
      </c>
      <c r="D1406" s="171" t="s">
        <v>177</v>
      </c>
      <c r="E1406" s="172" t="s">
        <v>2084</v>
      </c>
      <c r="F1406" s="265" t="s">
        <v>2085</v>
      </c>
      <c r="G1406" s="265"/>
      <c r="H1406" s="265"/>
      <c r="I1406" s="265"/>
      <c r="J1406" s="173" t="s">
        <v>315</v>
      </c>
      <c r="K1406" s="174">
        <v>46.716</v>
      </c>
      <c r="L1406" s="266">
        <v>0</v>
      </c>
      <c r="M1406" s="267"/>
      <c r="N1406" s="268">
        <f>ROUND(L1406*K1406,2)</f>
        <v>0</v>
      </c>
      <c r="O1406" s="268"/>
      <c r="P1406" s="268"/>
      <c r="Q1406" s="268"/>
      <c r="R1406" s="40"/>
      <c r="T1406" s="175" t="s">
        <v>22</v>
      </c>
      <c r="U1406" s="47" t="s">
        <v>45</v>
      </c>
      <c r="V1406" s="39"/>
      <c r="W1406" s="176">
        <f>V1406*K1406</f>
        <v>0</v>
      </c>
      <c r="X1406" s="176">
        <v>5E-05</v>
      </c>
      <c r="Y1406" s="176">
        <f>X1406*K1406</f>
        <v>0.0023358000000000003</v>
      </c>
      <c r="Z1406" s="176">
        <v>0</v>
      </c>
      <c r="AA1406" s="177">
        <f>Z1406*K1406</f>
        <v>0</v>
      </c>
      <c r="AR1406" s="21" t="s">
        <v>318</v>
      </c>
      <c r="AT1406" s="21" t="s">
        <v>177</v>
      </c>
      <c r="AU1406" s="21" t="s">
        <v>140</v>
      </c>
      <c r="AY1406" s="21" t="s">
        <v>176</v>
      </c>
      <c r="BE1406" s="113">
        <f>IF(U1406="základní",N1406,0)</f>
        <v>0</v>
      </c>
      <c r="BF1406" s="113">
        <f>IF(U1406="snížená",N1406,0)</f>
        <v>0</v>
      </c>
      <c r="BG1406" s="113">
        <f>IF(U1406="zákl. přenesená",N1406,0)</f>
        <v>0</v>
      </c>
      <c r="BH1406" s="113">
        <f>IF(U1406="sníž. přenesená",N1406,0)</f>
        <v>0</v>
      </c>
      <c r="BI1406" s="113">
        <f>IF(U1406="nulová",N1406,0)</f>
        <v>0</v>
      </c>
      <c r="BJ1406" s="21" t="s">
        <v>88</v>
      </c>
      <c r="BK1406" s="113">
        <f>ROUND(L1406*K1406,2)</f>
        <v>0</v>
      </c>
      <c r="BL1406" s="21" t="s">
        <v>318</v>
      </c>
      <c r="BM1406" s="21" t="s">
        <v>2086</v>
      </c>
    </row>
    <row r="1407" spans="2:51" s="10" customFormat="1" ht="22.5" customHeight="1">
      <c r="B1407" s="178"/>
      <c r="C1407" s="179"/>
      <c r="D1407" s="179"/>
      <c r="E1407" s="180" t="s">
        <v>22</v>
      </c>
      <c r="F1407" s="269" t="s">
        <v>2087</v>
      </c>
      <c r="G1407" s="270"/>
      <c r="H1407" s="270"/>
      <c r="I1407" s="270"/>
      <c r="J1407" s="179"/>
      <c r="K1407" s="181">
        <v>27.598</v>
      </c>
      <c r="L1407" s="179"/>
      <c r="M1407" s="179"/>
      <c r="N1407" s="179"/>
      <c r="O1407" s="179"/>
      <c r="P1407" s="179"/>
      <c r="Q1407" s="179"/>
      <c r="R1407" s="182"/>
      <c r="T1407" s="183"/>
      <c r="U1407" s="179"/>
      <c r="V1407" s="179"/>
      <c r="W1407" s="179"/>
      <c r="X1407" s="179"/>
      <c r="Y1407" s="179"/>
      <c r="Z1407" s="179"/>
      <c r="AA1407" s="184"/>
      <c r="AT1407" s="185" t="s">
        <v>199</v>
      </c>
      <c r="AU1407" s="185" t="s">
        <v>140</v>
      </c>
      <c r="AV1407" s="10" t="s">
        <v>140</v>
      </c>
      <c r="AW1407" s="10" t="s">
        <v>37</v>
      </c>
      <c r="AX1407" s="10" t="s">
        <v>80</v>
      </c>
      <c r="AY1407" s="185" t="s">
        <v>176</v>
      </c>
    </row>
    <row r="1408" spans="2:51" s="10" customFormat="1" ht="22.5" customHeight="1">
      <c r="B1408" s="178"/>
      <c r="C1408" s="179"/>
      <c r="D1408" s="179"/>
      <c r="E1408" s="180" t="s">
        <v>22</v>
      </c>
      <c r="F1408" s="303" t="s">
        <v>2088</v>
      </c>
      <c r="G1408" s="304"/>
      <c r="H1408" s="304"/>
      <c r="I1408" s="304"/>
      <c r="J1408" s="179"/>
      <c r="K1408" s="181">
        <v>19.118</v>
      </c>
      <c r="L1408" s="179"/>
      <c r="M1408" s="179"/>
      <c r="N1408" s="179"/>
      <c r="O1408" s="179"/>
      <c r="P1408" s="179"/>
      <c r="Q1408" s="179"/>
      <c r="R1408" s="182"/>
      <c r="T1408" s="183"/>
      <c r="U1408" s="179"/>
      <c r="V1408" s="179"/>
      <c r="W1408" s="179"/>
      <c r="X1408" s="179"/>
      <c r="Y1408" s="179"/>
      <c r="Z1408" s="179"/>
      <c r="AA1408" s="184"/>
      <c r="AT1408" s="185" t="s">
        <v>199</v>
      </c>
      <c r="AU1408" s="185" t="s">
        <v>140</v>
      </c>
      <c r="AV1408" s="10" t="s">
        <v>140</v>
      </c>
      <c r="AW1408" s="10" t="s">
        <v>37</v>
      </c>
      <c r="AX1408" s="10" t="s">
        <v>80</v>
      </c>
      <c r="AY1408" s="185" t="s">
        <v>176</v>
      </c>
    </row>
    <row r="1409" spans="2:51" s="11" customFormat="1" ht="22.5" customHeight="1">
      <c r="B1409" s="186"/>
      <c r="C1409" s="187"/>
      <c r="D1409" s="187"/>
      <c r="E1409" s="188" t="s">
        <v>22</v>
      </c>
      <c r="F1409" s="271" t="s">
        <v>200</v>
      </c>
      <c r="G1409" s="272"/>
      <c r="H1409" s="272"/>
      <c r="I1409" s="272"/>
      <c r="J1409" s="187"/>
      <c r="K1409" s="189">
        <v>46.716</v>
      </c>
      <c r="L1409" s="187"/>
      <c r="M1409" s="187"/>
      <c r="N1409" s="187"/>
      <c r="O1409" s="187"/>
      <c r="P1409" s="187"/>
      <c r="Q1409" s="187"/>
      <c r="R1409" s="190"/>
      <c r="T1409" s="191"/>
      <c r="U1409" s="187"/>
      <c r="V1409" s="187"/>
      <c r="W1409" s="187"/>
      <c r="X1409" s="187"/>
      <c r="Y1409" s="187"/>
      <c r="Z1409" s="187"/>
      <c r="AA1409" s="192"/>
      <c r="AT1409" s="193" t="s">
        <v>199</v>
      </c>
      <c r="AU1409" s="193" t="s">
        <v>140</v>
      </c>
      <c r="AV1409" s="11" t="s">
        <v>181</v>
      </c>
      <c r="AW1409" s="11" t="s">
        <v>37</v>
      </c>
      <c r="AX1409" s="11" t="s">
        <v>88</v>
      </c>
      <c r="AY1409" s="193" t="s">
        <v>176</v>
      </c>
    </row>
    <row r="1410" spans="2:65" s="1" customFormat="1" ht="22.5" customHeight="1">
      <c r="B1410" s="38"/>
      <c r="C1410" s="202" t="s">
        <v>2089</v>
      </c>
      <c r="D1410" s="202" t="s">
        <v>352</v>
      </c>
      <c r="E1410" s="203" t="s">
        <v>2090</v>
      </c>
      <c r="F1410" s="307" t="s">
        <v>2091</v>
      </c>
      <c r="G1410" s="307"/>
      <c r="H1410" s="307"/>
      <c r="I1410" s="307"/>
      <c r="J1410" s="204" t="s">
        <v>315</v>
      </c>
      <c r="K1410" s="205">
        <v>48.117</v>
      </c>
      <c r="L1410" s="308">
        <v>0</v>
      </c>
      <c r="M1410" s="309"/>
      <c r="N1410" s="310">
        <f>ROUND(L1410*K1410,2)</f>
        <v>0</v>
      </c>
      <c r="O1410" s="268"/>
      <c r="P1410" s="268"/>
      <c r="Q1410" s="268"/>
      <c r="R1410" s="40"/>
      <c r="T1410" s="175" t="s">
        <v>22</v>
      </c>
      <c r="U1410" s="47" t="s">
        <v>45</v>
      </c>
      <c r="V1410" s="39"/>
      <c r="W1410" s="176">
        <f>V1410*K1410</f>
        <v>0</v>
      </c>
      <c r="X1410" s="176">
        <v>0.00021</v>
      </c>
      <c r="Y1410" s="176">
        <f>X1410*K1410</f>
        <v>0.01010457</v>
      </c>
      <c r="Z1410" s="176">
        <v>0</v>
      </c>
      <c r="AA1410" s="177">
        <f>Z1410*K1410</f>
        <v>0</v>
      </c>
      <c r="AR1410" s="21" t="s">
        <v>442</v>
      </c>
      <c r="AT1410" s="21" t="s">
        <v>352</v>
      </c>
      <c r="AU1410" s="21" t="s">
        <v>140</v>
      </c>
      <c r="AY1410" s="21" t="s">
        <v>176</v>
      </c>
      <c r="BE1410" s="113">
        <f>IF(U1410="základní",N1410,0)</f>
        <v>0</v>
      </c>
      <c r="BF1410" s="113">
        <f>IF(U1410="snížená",N1410,0)</f>
        <v>0</v>
      </c>
      <c r="BG1410" s="113">
        <f>IF(U1410="zákl. přenesená",N1410,0)</f>
        <v>0</v>
      </c>
      <c r="BH1410" s="113">
        <f>IF(U1410="sníž. přenesená",N1410,0)</f>
        <v>0</v>
      </c>
      <c r="BI1410" s="113">
        <f>IF(U1410="nulová",N1410,0)</f>
        <v>0</v>
      </c>
      <c r="BJ1410" s="21" t="s">
        <v>88</v>
      </c>
      <c r="BK1410" s="113">
        <f>ROUND(L1410*K1410,2)</f>
        <v>0</v>
      </c>
      <c r="BL1410" s="21" t="s">
        <v>318</v>
      </c>
      <c r="BM1410" s="21" t="s">
        <v>2092</v>
      </c>
    </row>
    <row r="1411" spans="2:65" s="1" customFormat="1" ht="31.5" customHeight="1">
      <c r="B1411" s="38"/>
      <c r="C1411" s="171" t="s">
        <v>2093</v>
      </c>
      <c r="D1411" s="171" t="s">
        <v>177</v>
      </c>
      <c r="E1411" s="172" t="s">
        <v>2094</v>
      </c>
      <c r="F1411" s="265" t="s">
        <v>2095</v>
      </c>
      <c r="G1411" s="265"/>
      <c r="H1411" s="265"/>
      <c r="I1411" s="265"/>
      <c r="J1411" s="173" t="s">
        <v>269</v>
      </c>
      <c r="K1411" s="174">
        <v>143.53</v>
      </c>
      <c r="L1411" s="266">
        <v>0</v>
      </c>
      <c r="M1411" s="267"/>
      <c r="N1411" s="268">
        <f>ROUND(L1411*K1411,2)</f>
        <v>0</v>
      </c>
      <c r="O1411" s="268"/>
      <c r="P1411" s="268"/>
      <c r="Q1411" s="268"/>
      <c r="R1411" s="40"/>
      <c r="T1411" s="175" t="s">
        <v>22</v>
      </c>
      <c r="U1411" s="47" t="s">
        <v>45</v>
      </c>
      <c r="V1411" s="39"/>
      <c r="W1411" s="176">
        <f>V1411*K1411</f>
        <v>0</v>
      </c>
      <c r="X1411" s="176">
        <v>0.01762</v>
      </c>
      <c r="Y1411" s="176">
        <f>X1411*K1411</f>
        <v>2.5289986</v>
      </c>
      <c r="Z1411" s="176">
        <v>0</v>
      </c>
      <c r="AA1411" s="177">
        <f>Z1411*K1411</f>
        <v>0</v>
      </c>
      <c r="AR1411" s="21" t="s">
        <v>318</v>
      </c>
      <c r="AT1411" s="21" t="s">
        <v>177</v>
      </c>
      <c r="AU1411" s="21" t="s">
        <v>140</v>
      </c>
      <c r="AY1411" s="21" t="s">
        <v>176</v>
      </c>
      <c r="BE1411" s="113">
        <f>IF(U1411="základní",N1411,0)</f>
        <v>0</v>
      </c>
      <c r="BF1411" s="113">
        <f>IF(U1411="snížená",N1411,0)</f>
        <v>0</v>
      </c>
      <c r="BG1411" s="113">
        <f>IF(U1411="zákl. přenesená",N1411,0)</f>
        <v>0</v>
      </c>
      <c r="BH1411" s="113">
        <f>IF(U1411="sníž. přenesená",N1411,0)</f>
        <v>0</v>
      </c>
      <c r="BI1411" s="113">
        <f>IF(U1411="nulová",N1411,0)</f>
        <v>0</v>
      </c>
      <c r="BJ1411" s="21" t="s">
        <v>88</v>
      </c>
      <c r="BK1411" s="113">
        <f>ROUND(L1411*K1411,2)</f>
        <v>0</v>
      </c>
      <c r="BL1411" s="21" t="s">
        <v>318</v>
      </c>
      <c r="BM1411" s="21" t="s">
        <v>2096</v>
      </c>
    </row>
    <row r="1412" spans="2:51" s="10" customFormat="1" ht="22.5" customHeight="1">
      <c r="B1412" s="178"/>
      <c r="C1412" s="179"/>
      <c r="D1412" s="179"/>
      <c r="E1412" s="180" t="s">
        <v>22</v>
      </c>
      <c r="F1412" s="269" t="s">
        <v>693</v>
      </c>
      <c r="G1412" s="270"/>
      <c r="H1412" s="270"/>
      <c r="I1412" s="270"/>
      <c r="J1412" s="179"/>
      <c r="K1412" s="181">
        <v>143.53</v>
      </c>
      <c r="L1412" s="179"/>
      <c r="M1412" s="179"/>
      <c r="N1412" s="179"/>
      <c r="O1412" s="179"/>
      <c r="P1412" s="179"/>
      <c r="Q1412" s="179"/>
      <c r="R1412" s="182"/>
      <c r="T1412" s="183"/>
      <c r="U1412" s="179"/>
      <c r="V1412" s="179"/>
      <c r="W1412" s="179"/>
      <c r="X1412" s="179"/>
      <c r="Y1412" s="179"/>
      <c r="Z1412" s="179"/>
      <c r="AA1412" s="184"/>
      <c r="AT1412" s="185" t="s">
        <v>199</v>
      </c>
      <c r="AU1412" s="185" t="s">
        <v>140</v>
      </c>
      <c r="AV1412" s="10" t="s">
        <v>140</v>
      </c>
      <c r="AW1412" s="10" t="s">
        <v>37</v>
      </c>
      <c r="AX1412" s="10" t="s">
        <v>80</v>
      </c>
      <c r="AY1412" s="185" t="s">
        <v>176</v>
      </c>
    </row>
    <row r="1413" spans="2:51" s="11" customFormat="1" ht="22.5" customHeight="1">
      <c r="B1413" s="186"/>
      <c r="C1413" s="187"/>
      <c r="D1413" s="187"/>
      <c r="E1413" s="188" t="s">
        <v>22</v>
      </c>
      <c r="F1413" s="271" t="s">
        <v>200</v>
      </c>
      <c r="G1413" s="272"/>
      <c r="H1413" s="272"/>
      <c r="I1413" s="272"/>
      <c r="J1413" s="187"/>
      <c r="K1413" s="189">
        <v>143.53</v>
      </c>
      <c r="L1413" s="187"/>
      <c r="M1413" s="187"/>
      <c r="N1413" s="187"/>
      <c r="O1413" s="187"/>
      <c r="P1413" s="187"/>
      <c r="Q1413" s="187"/>
      <c r="R1413" s="190"/>
      <c r="T1413" s="191"/>
      <c r="U1413" s="187"/>
      <c r="V1413" s="187"/>
      <c r="W1413" s="187"/>
      <c r="X1413" s="187"/>
      <c r="Y1413" s="187"/>
      <c r="Z1413" s="187"/>
      <c r="AA1413" s="192"/>
      <c r="AT1413" s="193" t="s">
        <v>199</v>
      </c>
      <c r="AU1413" s="193" t="s">
        <v>140</v>
      </c>
      <c r="AV1413" s="11" t="s">
        <v>181</v>
      </c>
      <c r="AW1413" s="11" t="s">
        <v>37</v>
      </c>
      <c r="AX1413" s="11" t="s">
        <v>88</v>
      </c>
      <c r="AY1413" s="193" t="s">
        <v>176</v>
      </c>
    </row>
    <row r="1414" spans="2:65" s="1" customFormat="1" ht="31.5" customHeight="1">
      <c r="B1414" s="38"/>
      <c r="C1414" s="171" t="s">
        <v>2097</v>
      </c>
      <c r="D1414" s="171" t="s">
        <v>177</v>
      </c>
      <c r="E1414" s="172" t="s">
        <v>2098</v>
      </c>
      <c r="F1414" s="265" t="s">
        <v>2099</v>
      </c>
      <c r="G1414" s="265"/>
      <c r="H1414" s="265"/>
      <c r="I1414" s="265"/>
      <c r="J1414" s="173" t="s">
        <v>269</v>
      </c>
      <c r="K1414" s="174">
        <v>87.181</v>
      </c>
      <c r="L1414" s="266">
        <v>0</v>
      </c>
      <c r="M1414" s="267"/>
      <c r="N1414" s="268">
        <f>ROUND(L1414*K1414,2)</f>
        <v>0</v>
      </c>
      <c r="O1414" s="268"/>
      <c r="P1414" s="268"/>
      <c r="Q1414" s="268"/>
      <c r="R1414" s="40"/>
      <c r="T1414" s="175" t="s">
        <v>22</v>
      </c>
      <c r="U1414" s="47" t="s">
        <v>45</v>
      </c>
      <c r="V1414" s="39"/>
      <c r="W1414" s="176">
        <f>V1414*K1414</f>
        <v>0</v>
      </c>
      <c r="X1414" s="176">
        <v>0</v>
      </c>
      <c r="Y1414" s="176">
        <f>X1414*K1414</f>
        <v>0</v>
      </c>
      <c r="Z1414" s="176">
        <v>0.015</v>
      </c>
      <c r="AA1414" s="177">
        <f>Z1414*K1414</f>
        <v>1.307715</v>
      </c>
      <c r="AR1414" s="21" t="s">
        <v>318</v>
      </c>
      <c r="AT1414" s="21" t="s">
        <v>177</v>
      </c>
      <c r="AU1414" s="21" t="s">
        <v>140</v>
      </c>
      <c r="AY1414" s="21" t="s">
        <v>176</v>
      </c>
      <c r="BE1414" s="113">
        <f>IF(U1414="základní",N1414,0)</f>
        <v>0</v>
      </c>
      <c r="BF1414" s="113">
        <f>IF(U1414="snížená",N1414,0)</f>
        <v>0</v>
      </c>
      <c r="BG1414" s="113">
        <f>IF(U1414="zákl. přenesená",N1414,0)</f>
        <v>0</v>
      </c>
      <c r="BH1414" s="113">
        <f>IF(U1414="sníž. přenesená",N1414,0)</f>
        <v>0</v>
      </c>
      <c r="BI1414" s="113">
        <f>IF(U1414="nulová",N1414,0)</f>
        <v>0</v>
      </c>
      <c r="BJ1414" s="21" t="s">
        <v>88</v>
      </c>
      <c r="BK1414" s="113">
        <f>ROUND(L1414*K1414,2)</f>
        <v>0</v>
      </c>
      <c r="BL1414" s="21" t="s">
        <v>318</v>
      </c>
      <c r="BM1414" s="21" t="s">
        <v>2100</v>
      </c>
    </row>
    <row r="1415" spans="2:51" s="12" customFormat="1" ht="22.5" customHeight="1">
      <c r="B1415" s="194"/>
      <c r="C1415" s="195"/>
      <c r="D1415" s="195"/>
      <c r="E1415" s="196" t="s">
        <v>22</v>
      </c>
      <c r="F1415" s="311" t="s">
        <v>1063</v>
      </c>
      <c r="G1415" s="312"/>
      <c r="H1415" s="312"/>
      <c r="I1415" s="312"/>
      <c r="J1415" s="195"/>
      <c r="K1415" s="197" t="s">
        <v>22</v>
      </c>
      <c r="L1415" s="195"/>
      <c r="M1415" s="195"/>
      <c r="N1415" s="195"/>
      <c r="O1415" s="195"/>
      <c r="P1415" s="195"/>
      <c r="Q1415" s="195"/>
      <c r="R1415" s="198"/>
      <c r="T1415" s="199"/>
      <c r="U1415" s="195"/>
      <c r="V1415" s="195"/>
      <c r="W1415" s="195"/>
      <c r="X1415" s="195"/>
      <c r="Y1415" s="195"/>
      <c r="Z1415" s="195"/>
      <c r="AA1415" s="200"/>
      <c r="AT1415" s="201" t="s">
        <v>199</v>
      </c>
      <c r="AU1415" s="201" t="s">
        <v>140</v>
      </c>
      <c r="AV1415" s="12" t="s">
        <v>88</v>
      </c>
      <c r="AW1415" s="12" t="s">
        <v>37</v>
      </c>
      <c r="AX1415" s="12" t="s">
        <v>80</v>
      </c>
      <c r="AY1415" s="201" t="s">
        <v>176</v>
      </c>
    </row>
    <row r="1416" spans="2:51" s="10" customFormat="1" ht="22.5" customHeight="1">
      <c r="B1416" s="178"/>
      <c r="C1416" s="179"/>
      <c r="D1416" s="179"/>
      <c r="E1416" s="180" t="s">
        <v>22</v>
      </c>
      <c r="F1416" s="303" t="s">
        <v>2101</v>
      </c>
      <c r="G1416" s="304"/>
      <c r="H1416" s="304"/>
      <c r="I1416" s="304"/>
      <c r="J1416" s="179"/>
      <c r="K1416" s="181">
        <v>23.241</v>
      </c>
      <c r="L1416" s="179"/>
      <c r="M1416" s="179"/>
      <c r="N1416" s="179"/>
      <c r="O1416" s="179"/>
      <c r="P1416" s="179"/>
      <c r="Q1416" s="179"/>
      <c r="R1416" s="182"/>
      <c r="T1416" s="183"/>
      <c r="U1416" s="179"/>
      <c r="V1416" s="179"/>
      <c r="W1416" s="179"/>
      <c r="X1416" s="179"/>
      <c r="Y1416" s="179"/>
      <c r="Z1416" s="179"/>
      <c r="AA1416" s="184"/>
      <c r="AT1416" s="185" t="s">
        <v>199</v>
      </c>
      <c r="AU1416" s="185" t="s">
        <v>140</v>
      </c>
      <c r="AV1416" s="10" t="s">
        <v>140</v>
      </c>
      <c r="AW1416" s="10" t="s">
        <v>37</v>
      </c>
      <c r="AX1416" s="10" t="s">
        <v>80</v>
      </c>
      <c r="AY1416" s="185" t="s">
        <v>176</v>
      </c>
    </row>
    <row r="1417" spans="2:51" s="10" customFormat="1" ht="22.5" customHeight="1">
      <c r="B1417" s="178"/>
      <c r="C1417" s="179"/>
      <c r="D1417" s="179"/>
      <c r="E1417" s="180" t="s">
        <v>22</v>
      </c>
      <c r="F1417" s="303" t="s">
        <v>2102</v>
      </c>
      <c r="G1417" s="304"/>
      <c r="H1417" s="304"/>
      <c r="I1417" s="304"/>
      <c r="J1417" s="179"/>
      <c r="K1417" s="181">
        <v>33.36</v>
      </c>
      <c r="L1417" s="179"/>
      <c r="M1417" s="179"/>
      <c r="N1417" s="179"/>
      <c r="O1417" s="179"/>
      <c r="P1417" s="179"/>
      <c r="Q1417" s="179"/>
      <c r="R1417" s="182"/>
      <c r="T1417" s="183"/>
      <c r="U1417" s="179"/>
      <c r="V1417" s="179"/>
      <c r="W1417" s="179"/>
      <c r="X1417" s="179"/>
      <c r="Y1417" s="179"/>
      <c r="Z1417" s="179"/>
      <c r="AA1417" s="184"/>
      <c r="AT1417" s="185" t="s">
        <v>199</v>
      </c>
      <c r="AU1417" s="185" t="s">
        <v>140</v>
      </c>
      <c r="AV1417" s="10" t="s">
        <v>140</v>
      </c>
      <c r="AW1417" s="10" t="s">
        <v>37</v>
      </c>
      <c r="AX1417" s="10" t="s">
        <v>80</v>
      </c>
      <c r="AY1417" s="185" t="s">
        <v>176</v>
      </c>
    </row>
    <row r="1418" spans="2:51" s="10" customFormat="1" ht="22.5" customHeight="1">
      <c r="B1418" s="178"/>
      <c r="C1418" s="179"/>
      <c r="D1418" s="179"/>
      <c r="E1418" s="180" t="s">
        <v>22</v>
      </c>
      <c r="F1418" s="303" t="s">
        <v>2103</v>
      </c>
      <c r="G1418" s="304"/>
      <c r="H1418" s="304"/>
      <c r="I1418" s="304"/>
      <c r="J1418" s="179"/>
      <c r="K1418" s="181">
        <v>30.58</v>
      </c>
      <c r="L1418" s="179"/>
      <c r="M1418" s="179"/>
      <c r="N1418" s="179"/>
      <c r="O1418" s="179"/>
      <c r="P1418" s="179"/>
      <c r="Q1418" s="179"/>
      <c r="R1418" s="182"/>
      <c r="T1418" s="183"/>
      <c r="U1418" s="179"/>
      <c r="V1418" s="179"/>
      <c r="W1418" s="179"/>
      <c r="X1418" s="179"/>
      <c r="Y1418" s="179"/>
      <c r="Z1418" s="179"/>
      <c r="AA1418" s="184"/>
      <c r="AT1418" s="185" t="s">
        <v>199</v>
      </c>
      <c r="AU1418" s="185" t="s">
        <v>140</v>
      </c>
      <c r="AV1418" s="10" t="s">
        <v>140</v>
      </c>
      <c r="AW1418" s="10" t="s">
        <v>37</v>
      </c>
      <c r="AX1418" s="10" t="s">
        <v>80</v>
      </c>
      <c r="AY1418" s="185" t="s">
        <v>176</v>
      </c>
    </row>
    <row r="1419" spans="2:51" s="11" customFormat="1" ht="22.5" customHeight="1">
      <c r="B1419" s="186"/>
      <c r="C1419" s="187"/>
      <c r="D1419" s="187"/>
      <c r="E1419" s="188" t="s">
        <v>22</v>
      </c>
      <c r="F1419" s="271" t="s">
        <v>200</v>
      </c>
      <c r="G1419" s="272"/>
      <c r="H1419" s="272"/>
      <c r="I1419" s="272"/>
      <c r="J1419" s="187"/>
      <c r="K1419" s="189">
        <v>87.181</v>
      </c>
      <c r="L1419" s="187"/>
      <c r="M1419" s="187"/>
      <c r="N1419" s="187"/>
      <c r="O1419" s="187"/>
      <c r="P1419" s="187"/>
      <c r="Q1419" s="187"/>
      <c r="R1419" s="190"/>
      <c r="T1419" s="191"/>
      <c r="U1419" s="187"/>
      <c r="V1419" s="187"/>
      <c r="W1419" s="187"/>
      <c r="X1419" s="187"/>
      <c r="Y1419" s="187"/>
      <c r="Z1419" s="187"/>
      <c r="AA1419" s="192"/>
      <c r="AT1419" s="193" t="s">
        <v>199</v>
      </c>
      <c r="AU1419" s="193" t="s">
        <v>140</v>
      </c>
      <c r="AV1419" s="11" t="s">
        <v>181</v>
      </c>
      <c r="AW1419" s="11" t="s">
        <v>37</v>
      </c>
      <c r="AX1419" s="11" t="s">
        <v>88</v>
      </c>
      <c r="AY1419" s="193" t="s">
        <v>176</v>
      </c>
    </row>
    <row r="1420" spans="2:65" s="1" customFormat="1" ht="31.5" customHeight="1">
      <c r="B1420" s="38"/>
      <c r="C1420" s="171" t="s">
        <v>2104</v>
      </c>
      <c r="D1420" s="171" t="s">
        <v>177</v>
      </c>
      <c r="E1420" s="172" t="s">
        <v>2105</v>
      </c>
      <c r="F1420" s="265" t="s">
        <v>2106</v>
      </c>
      <c r="G1420" s="265"/>
      <c r="H1420" s="265"/>
      <c r="I1420" s="265"/>
      <c r="J1420" s="173" t="s">
        <v>269</v>
      </c>
      <c r="K1420" s="174">
        <v>143.53</v>
      </c>
      <c r="L1420" s="266">
        <v>0</v>
      </c>
      <c r="M1420" s="267"/>
      <c r="N1420" s="268">
        <f>ROUND(L1420*K1420,2)</f>
        <v>0</v>
      </c>
      <c r="O1420" s="268"/>
      <c r="P1420" s="268"/>
      <c r="Q1420" s="268"/>
      <c r="R1420" s="40"/>
      <c r="T1420" s="175" t="s">
        <v>22</v>
      </c>
      <c r="U1420" s="47" t="s">
        <v>45</v>
      </c>
      <c r="V1420" s="39"/>
      <c r="W1420" s="176">
        <f>V1420*K1420</f>
        <v>0</v>
      </c>
      <c r="X1420" s="176">
        <v>0</v>
      </c>
      <c r="Y1420" s="176">
        <f>X1420*K1420</f>
        <v>0</v>
      </c>
      <c r="Z1420" s="176">
        <v>0</v>
      </c>
      <c r="AA1420" s="177">
        <f>Z1420*K1420</f>
        <v>0</v>
      </c>
      <c r="AR1420" s="21" t="s">
        <v>318</v>
      </c>
      <c r="AT1420" s="21" t="s">
        <v>177</v>
      </c>
      <c r="AU1420" s="21" t="s">
        <v>140</v>
      </c>
      <c r="AY1420" s="21" t="s">
        <v>176</v>
      </c>
      <c r="BE1420" s="113">
        <f>IF(U1420="základní",N1420,0)</f>
        <v>0</v>
      </c>
      <c r="BF1420" s="113">
        <f>IF(U1420="snížená",N1420,0)</f>
        <v>0</v>
      </c>
      <c r="BG1420" s="113">
        <f>IF(U1420="zákl. přenesená",N1420,0)</f>
        <v>0</v>
      </c>
      <c r="BH1420" s="113">
        <f>IF(U1420="sníž. přenesená",N1420,0)</f>
        <v>0</v>
      </c>
      <c r="BI1420" s="113">
        <f>IF(U1420="nulová",N1420,0)</f>
        <v>0</v>
      </c>
      <c r="BJ1420" s="21" t="s">
        <v>88</v>
      </c>
      <c r="BK1420" s="113">
        <f>ROUND(L1420*K1420,2)</f>
        <v>0</v>
      </c>
      <c r="BL1420" s="21" t="s">
        <v>318</v>
      </c>
      <c r="BM1420" s="21" t="s">
        <v>2107</v>
      </c>
    </row>
    <row r="1421" spans="2:51" s="10" customFormat="1" ht="22.5" customHeight="1">
      <c r="B1421" s="178"/>
      <c r="C1421" s="179"/>
      <c r="D1421" s="179"/>
      <c r="E1421" s="180" t="s">
        <v>22</v>
      </c>
      <c r="F1421" s="269" t="s">
        <v>693</v>
      </c>
      <c r="G1421" s="270"/>
      <c r="H1421" s="270"/>
      <c r="I1421" s="270"/>
      <c r="J1421" s="179"/>
      <c r="K1421" s="181">
        <v>143.53</v>
      </c>
      <c r="L1421" s="179"/>
      <c r="M1421" s="179"/>
      <c r="N1421" s="179"/>
      <c r="O1421" s="179"/>
      <c r="P1421" s="179"/>
      <c r="Q1421" s="179"/>
      <c r="R1421" s="182"/>
      <c r="T1421" s="183"/>
      <c r="U1421" s="179"/>
      <c r="V1421" s="179"/>
      <c r="W1421" s="179"/>
      <c r="X1421" s="179"/>
      <c r="Y1421" s="179"/>
      <c r="Z1421" s="179"/>
      <c r="AA1421" s="184"/>
      <c r="AT1421" s="185" t="s">
        <v>199</v>
      </c>
      <c r="AU1421" s="185" t="s">
        <v>140</v>
      </c>
      <c r="AV1421" s="10" t="s">
        <v>140</v>
      </c>
      <c r="AW1421" s="10" t="s">
        <v>37</v>
      </c>
      <c r="AX1421" s="10" t="s">
        <v>80</v>
      </c>
      <c r="AY1421" s="185" t="s">
        <v>176</v>
      </c>
    </row>
    <row r="1422" spans="2:51" s="11" customFormat="1" ht="22.5" customHeight="1">
      <c r="B1422" s="186"/>
      <c r="C1422" s="187"/>
      <c r="D1422" s="187"/>
      <c r="E1422" s="188" t="s">
        <v>22</v>
      </c>
      <c r="F1422" s="271" t="s">
        <v>200</v>
      </c>
      <c r="G1422" s="272"/>
      <c r="H1422" s="272"/>
      <c r="I1422" s="272"/>
      <c r="J1422" s="187"/>
      <c r="K1422" s="189">
        <v>143.53</v>
      </c>
      <c r="L1422" s="187"/>
      <c r="M1422" s="187"/>
      <c r="N1422" s="187"/>
      <c r="O1422" s="187"/>
      <c r="P1422" s="187"/>
      <c r="Q1422" s="187"/>
      <c r="R1422" s="190"/>
      <c r="T1422" s="191"/>
      <c r="U1422" s="187"/>
      <c r="V1422" s="187"/>
      <c r="W1422" s="187"/>
      <c r="X1422" s="187"/>
      <c r="Y1422" s="187"/>
      <c r="Z1422" s="187"/>
      <c r="AA1422" s="192"/>
      <c r="AT1422" s="193" t="s">
        <v>199</v>
      </c>
      <c r="AU1422" s="193" t="s">
        <v>140</v>
      </c>
      <c r="AV1422" s="11" t="s">
        <v>181</v>
      </c>
      <c r="AW1422" s="11" t="s">
        <v>37</v>
      </c>
      <c r="AX1422" s="11" t="s">
        <v>88</v>
      </c>
      <c r="AY1422" s="193" t="s">
        <v>176</v>
      </c>
    </row>
    <row r="1423" spans="2:65" s="1" customFormat="1" ht="22.5" customHeight="1">
      <c r="B1423" s="38"/>
      <c r="C1423" s="171" t="s">
        <v>2108</v>
      </c>
      <c r="D1423" s="171" t="s">
        <v>177</v>
      </c>
      <c r="E1423" s="172" t="s">
        <v>2109</v>
      </c>
      <c r="F1423" s="265" t="s">
        <v>2110</v>
      </c>
      <c r="G1423" s="265"/>
      <c r="H1423" s="265"/>
      <c r="I1423" s="265"/>
      <c r="J1423" s="173" t="s">
        <v>269</v>
      </c>
      <c r="K1423" s="174">
        <v>143.53</v>
      </c>
      <c r="L1423" s="266">
        <v>0</v>
      </c>
      <c r="M1423" s="267"/>
      <c r="N1423" s="268">
        <f>ROUND(L1423*K1423,2)</f>
        <v>0</v>
      </c>
      <c r="O1423" s="268"/>
      <c r="P1423" s="268"/>
      <c r="Q1423" s="268"/>
      <c r="R1423" s="40"/>
      <c r="T1423" s="175" t="s">
        <v>22</v>
      </c>
      <c r="U1423" s="47" t="s">
        <v>45</v>
      </c>
      <c r="V1423" s="39"/>
      <c r="W1423" s="176">
        <f>V1423*K1423</f>
        <v>0</v>
      </c>
      <c r="X1423" s="176">
        <v>0</v>
      </c>
      <c r="Y1423" s="176">
        <f>X1423*K1423</f>
        <v>0</v>
      </c>
      <c r="Z1423" s="176">
        <v>0</v>
      </c>
      <c r="AA1423" s="177">
        <f>Z1423*K1423</f>
        <v>0</v>
      </c>
      <c r="AR1423" s="21" t="s">
        <v>318</v>
      </c>
      <c r="AT1423" s="21" t="s">
        <v>177</v>
      </c>
      <c r="AU1423" s="21" t="s">
        <v>140</v>
      </c>
      <c r="AY1423" s="21" t="s">
        <v>176</v>
      </c>
      <c r="BE1423" s="113">
        <f>IF(U1423="základní",N1423,0)</f>
        <v>0</v>
      </c>
      <c r="BF1423" s="113">
        <f>IF(U1423="snížená",N1423,0)</f>
        <v>0</v>
      </c>
      <c r="BG1423" s="113">
        <f>IF(U1423="zákl. přenesená",N1423,0)</f>
        <v>0</v>
      </c>
      <c r="BH1423" s="113">
        <f>IF(U1423="sníž. přenesená",N1423,0)</f>
        <v>0</v>
      </c>
      <c r="BI1423" s="113">
        <f>IF(U1423="nulová",N1423,0)</f>
        <v>0</v>
      </c>
      <c r="BJ1423" s="21" t="s">
        <v>88</v>
      </c>
      <c r="BK1423" s="113">
        <f>ROUND(L1423*K1423,2)</f>
        <v>0</v>
      </c>
      <c r="BL1423" s="21" t="s">
        <v>318</v>
      </c>
      <c r="BM1423" s="21" t="s">
        <v>2111</v>
      </c>
    </row>
    <row r="1424" spans="2:51" s="10" customFormat="1" ht="22.5" customHeight="1">
      <c r="B1424" s="178"/>
      <c r="C1424" s="179"/>
      <c r="D1424" s="179"/>
      <c r="E1424" s="180" t="s">
        <v>22</v>
      </c>
      <c r="F1424" s="269" t="s">
        <v>693</v>
      </c>
      <c r="G1424" s="270"/>
      <c r="H1424" s="270"/>
      <c r="I1424" s="270"/>
      <c r="J1424" s="179"/>
      <c r="K1424" s="181">
        <v>143.53</v>
      </c>
      <c r="L1424" s="179"/>
      <c r="M1424" s="179"/>
      <c r="N1424" s="179"/>
      <c r="O1424" s="179"/>
      <c r="P1424" s="179"/>
      <c r="Q1424" s="179"/>
      <c r="R1424" s="182"/>
      <c r="T1424" s="183"/>
      <c r="U1424" s="179"/>
      <c r="V1424" s="179"/>
      <c r="W1424" s="179"/>
      <c r="X1424" s="179"/>
      <c r="Y1424" s="179"/>
      <c r="Z1424" s="179"/>
      <c r="AA1424" s="184"/>
      <c r="AT1424" s="185" t="s">
        <v>199</v>
      </c>
      <c r="AU1424" s="185" t="s">
        <v>140</v>
      </c>
      <c r="AV1424" s="10" t="s">
        <v>140</v>
      </c>
      <c r="AW1424" s="10" t="s">
        <v>37</v>
      </c>
      <c r="AX1424" s="10" t="s">
        <v>80</v>
      </c>
      <c r="AY1424" s="185" t="s">
        <v>176</v>
      </c>
    </row>
    <row r="1425" spans="2:51" s="11" customFormat="1" ht="22.5" customHeight="1">
      <c r="B1425" s="186"/>
      <c r="C1425" s="187"/>
      <c r="D1425" s="187"/>
      <c r="E1425" s="188" t="s">
        <v>22</v>
      </c>
      <c r="F1425" s="271" t="s">
        <v>200</v>
      </c>
      <c r="G1425" s="272"/>
      <c r="H1425" s="272"/>
      <c r="I1425" s="272"/>
      <c r="J1425" s="187"/>
      <c r="K1425" s="189">
        <v>143.53</v>
      </c>
      <c r="L1425" s="187"/>
      <c r="M1425" s="187"/>
      <c r="N1425" s="187"/>
      <c r="O1425" s="187"/>
      <c r="P1425" s="187"/>
      <c r="Q1425" s="187"/>
      <c r="R1425" s="190"/>
      <c r="T1425" s="191"/>
      <c r="U1425" s="187"/>
      <c r="V1425" s="187"/>
      <c r="W1425" s="187"/>
      <c r="X1425" s="187"/>
      <c r="Y1425" s="187"/>
      <c r="Z1425" s="187"/>
      <c r="AA1425" s="192"/>
      <c r="AT1425" s="193" t="s">
        <v>199</v>
      </c>
      <c r="AU1425" s="193" t="s">
        <v>140</v>
      </c>
      <c r="AV1425" s="11" t="s">
        <v>181</v>
      </c>
      <c r="AW1425" s="11" t="s">
        <v>37</v>
      </c>
      <c r="AX1425" s="11" t="s">
        <v>88</v>
      </c>
      <c r="AY1425" s="193" t="s">
        <v>176</v>
      </c>
    </row>
    <row r="1426" spans="2:65" s="1" customFormat="1" ht="31.5" customHeight="1">
      <c r="B1426" s="38"/>
      <c r="C1426" s="171" t="s">
        <v>2112</v>
      </c>
      <c r="D1426" s="171" t="s">
        <v>177</v>
      </c>
      <c r="E1426" s="172" t="s">
        <v>2113</v>
      </c>
      <c r="F1426" s="265" t="s">
        <v>2114</v>
      </c>
      <c r="G1426" s="265"/>
      <c r="H1426" s="265"/>
      <c r="I1426" s="265"/>
      <c r="J1426" s="173" t="s">
        <v>1230</v>
      </c>
      <c r="K1426" s="214">
        <v>0</v>
      </c>
      <c r="L1426" s="266">
        <v>0</v>
      </c>
      <c r="M1426" s="267"/>
      <c r="N1426" s="268">
        <f>ROUND(L1426*K1426,2)</f>
        <v>0</v>
      </c>
      <c r="O1426" s="268"/>
      <c r="P1426" s="268"/>
      <c r="Q1426" s="268"/>
      <c r="R1426" s="40"/>
      <c r="T1426" s="175" t="s">
        <v>22</v>
      </c>
      <c r="U1426" s="47" t="s">
        <v>45</v>
      </c>
      <c r="V1426" s="39"/>
      <c r="W1426" s="176">
        <f>V1426*K1426</f>
        <v>0</v>
      </c>
      <c r="X1426" s="176">
        <v>0</v>
      </c>
      <c r="Y1426" s="176">
        <f>X1426*K1426</f>
        <v>0</v>
      </c>
      <c r="Z1426" s="176">
        <v>0</v>
      </c>
      <c r="AA1426" s="177">
        <f>Z1426*K1426</f>
        <v>0</v>
      </c>
      <c r="AR1426" s="21" t="s">
        <v>318</v>
      </c>
      <c r="AT1426" s="21" t="s">
        <v>177</v>
      </c>
      <c r="AU1426" s="21" t="s">
        <v>140</v>
      </c>
      <c r="AY1426" s="21" t="s">
        <v>176</v>
      </c>
      <c r="BE1426" s="113">
        <f>IF(U1426="základní",N1426,0)</f>
        <v>0</v>
      </c>
      <c r="BF1426" s="113">
        <f>IF(U1426="snížená",N1426,0)</f>
        <v>0</v>
      </c>
      <c r="BG1426" s="113">
        <f>IF(U1426="zákl. přenesená",N1426,0)</f>
        <v>0</v>
      </c>
      <c r="BH1426" s="113">
        <f>IF(U1426="sníž. přenesená",N1426,0)</f>
        <v>0</v>
      </c>
      <c r="BI1426" s="113">
        <f>IF(U1426="nulová",N1426,0)</f>
        <v>0</v>
      </c>
      <c r="BJ1426" s="21" t="s">
        <v>88</v>
      </c>
      <c r="BK1426" s="113">
        <f>ROUND(L1426*K1426,2)</f>
        <v>0</v>
      </c>
      <c r="BL1426" s="21" t="s">
        <v>318</v>
      </c>
      <c r="BM1426" s="21" t="s">
        <v>2115</v>
      </c>
    </row>
    <row r="1427" spans="2:63" s="9" customFormat="1" ht="29.85" customHeight="1">
      <c r="B1427" s="160"/>
      <c r="C1427" s="161"/>
      <c r="D1427" s="170" t="s">
        <v>261</v>
      </c>
      <c r="E1427" s="170"/>
      <c r="F1427" s="170"/>
      <c r="G1427" s="170"/>
      <c r="H1427" s="170"/>
      <c r="I1427" s="170"/>
      <c r="J1427" s="170"/>
      <c r="K1427" s="170"/>
      <c r="L1427" s="170"/>
      <c r="M1427" s="170"/>
      <c r="N1427" s="277">
        <f>BK1427</f>
        <v>0</v>
      </c>
      <c r="O1427" s="278"/>
      <c r="P1427" s="278"/>
      <c r="Q1427" s="278"/>
      <c r="R1427" s="163"/>
      <c r="T1427" s="164"/>
      <c r="U1427" s="161"/>
      <c r="V1427" s="161"/>
      <c r="W1427" s="165">
        <f>SUM(W1428:W1502)</f>
        <v>0</v>
      </c>
      <c r="X1427" s="161"/>
      <c r="Y1427" s="165">
        <f>SUM(Y1428:Y1502)</f>
        <v>8.133725950000002</v>
      </c>
      <c r="Z1427" s="161"/>
      <c r="AA1427" s="166">
        <f>SUM(AA1428:AA1502)</f>
        <v>0.275575</v>
      </c>
      <c r="AR1427" s="167" t="s">
        <v>140</v>
      </c>
      <c r="AT1427" s="168" t="s">
        <v>79</v>
      </c>
      <c r="AU1427" s="168" t="s">
        <v>88</v>
      </c>
      <c r="AY1427" s="167" t="s">
        <v>176</v>
      </c>
      <c r="BK1427" s="169">
        <f>SUM(BK1428:BK1502)</f>
        <v>0</v>
      </c>
    </row>
    <row r="1428" spans="2:65" s="1" customFormat="1" ht="31.5" customHeight="1">
      <c r="B1428" s="38"/>
      <c r="C1428" s="171" t="s">
        <v>2116</v>
      </c>
      <c r="D1428" s="171" t="s">
        <v>177</v>
      </c>
      <c r="E1428" s="172" t="s">
        <v>2117</v>
      </c>
      <c r="F1428" s="265" t="s">
        <v>2118</v>
      </c>
      <c r="G1428" s="265"/>
      <c r="H1428" s="265"/>
      <c r="I1428" s="265"/>
      <c r="J1428" s="173" t="s">
        <v>315</v>
      </c>
      <c r="K1428" s="174">
        <v>504.765</v>
      </c>
      <c r="L1428" s="266">
        <v>0</v>
      </c>
      <c r="M1428" s="267"/>
      <c r="N1428" s="268">
        <f>ROUND(L1428*K1428,2)</f>
        <v>0</v>
      </c>
      <c r="O1428" s="268"/>
      <c r="P1428" s="268"/>
      <c r="Q1428" s="268"/>
      <c r="R1428" s="40"/>
      <c r="T1428" s="175" t="s">
        <v>22</v>
      </c>
      <c r="U1428" s="47" t="s">
        <v>45</v>
      </c>
      <c r="V1428" s="39"/>
      <c r="W1428" s="176">
        <f>V1428*K1428</f>
        <v>0</v>
      </c>
      <c r="X1428" s="176">
        <v>0.00015</v>
      </c>
      <c r="Y1428" s="176">
        <f>X1428*K1428</f>
        <v>0.07571475</v>
      </c>
      <c r="Z1428" s="176">
        <v>0</v>
      </c>
      <c r="AA1428" s="177">
        <f>Z1428*K1428</f>
        <v>0</v>
      </c>
      <c r="AR1428" s="21" t="s">
        <v>318</v>
      </c>
      <c r="AT1428" s="21" t="s">
        <v>177</v>
      </c>
      <c r="AU1428" s="21" t="s">
        <v>140</v>
      </c>
      <c r="AY1428" s="21" t="s">
        <v>176</v>
      </c>
      <c r="BE1428" s="113">
        <f>IF(U1428="základní",N1428,0)</f>
        <v>0</v>
      </c>
      <c r="BF1428" s="113">
        <f>IF(U1428="snížená",N1428,0)</f>
        <v>0</v>
      </c>
      <c r="BG1428" s="113">
        <f>IF(U1428="zákl. přenesená",N1428,0)</f>
        <v>0</v>
      </c>
      <c r="BH1428" s="113">
        <f>IF(U1428="sníž. přenesená",N1428,0)</f>
        <v>0</v>
      </c>
      <c r="BI1428" s="113">
        <f>IF(U1428="nulová",N1428,0)</f>
        <v>0</v>
      </c>
      <c r="BJ1428" s="21" t="s">
        <v>88</v>
      </c>
      <c r="BK1428" s="113">
        <f>ROUND(L1428*K1428,2)</f>
        <v>0</v>
      </c>
      <c r="BL1428" s="21" t="s">
        <v>318</v>
      </c>
      <c r="BM1428" s="21" t="s">
        <v>2119</v>
      </c>
    </row>
    <row r="1429" spans="2:51" s="10" customFormat="1" ht="22.5" customHeight="1">
      <c r="B1429" s="178"/>
      <c r="C1429" s="179"/>
      <c r="D1429" s="179"/>
      <c r="E1429" s="180" t="s">
        <v>22</v>
      </c>
      <c r="F1429" s="269" t="s">
        <v>2120</v>
      </c>
      <c r="G1429" s="270"/>
      <c r="H1429" s="270"/>
      <c r="I1429" s="270"/>
      <c r="J1429" s="179"/>
      <c r="K1429" s="181">
        <v>11.4</v>
      </c>
      <c r="L1429" s="179"/>
      <c r="M1429" s="179"/>
      <c r="N1429" s="179"/>
      <c r="O1429" s="179"/>
      <c r="P1429" s="179"/>
      <c r="Q1429" s="179"/>
      <c r="R1429" s="182"/>
      <c r="T1429" s="183"/>
      <c r="U1429" s="179"/>
      <c r="V1429" s="179"/>
      <c r="W1429" s="179"/>
      <c r="X1429" s="179"/>
      <c r="Y1429" s="179"/>
      <c r="Z1429" s="179"/>
      <c r="AA1429" s="184"/>
      <c r="AT1429" s="185" t="s">
        <v>199</v>
      </c>
      <c r="AU1429" s="185" t="s">
        <v>140</v>
      </c>
      <c r="AV1429" s="10" t="s">
        <v>140</v>
      </c>
      <c r="AW1429" s="10" t="s">
        <v>37</v>
      </c>
      <c r="AX1429" s="10" t="s">
        <v>80</v>
      </c>
      <c r="AY1429" s="185" t="s">
        <v>176</v>
      </c>
    </row>
    <row r="1430" spans="2:51" s="10" customFormat="1" ht="22.5" customHeight="1">
      <c r="B1430" s="178"/>
      <c r="C1430" s="179"/>
      <c r="D1430" s="179"/>
      <c r="E1430" s="180" t="s">
        <v>22</v>
      </c>
      <c r="F1430" s="303" t="s">
        <v>2121</v>
      </c>
      <c r="G1430" s="304"/>
      <c r="H1430" s="304"/>
      <c r="I1430" s="304"/>
      <c r="J1430" s="179"/>
      <c r="K1430" s="181">
        <v>15.279</v>
      </c>
      <c r="L1430" s="179"/>
      <c r="M1430" s="179"/>
      <c r="N1430" s="179"/>
      <c r="O1430" s="179"/>
      <c r="P1430" s="179"/>
      <c r="Q1430" s="179"/>
      <c r="R1430" s="182"/>
      <c r="T1430" s="183"/>
      <c r="U1430" s="179"/>
      <c r="V1430" s="179"/>
      <c r="W1430" s="179"/>
      <c r="X1430" s="179"/>
      <c r="Y1430" s="179"/>
      <c r="Z1430" s="179"/>
      <c r="AA1430" s="184"/>
      <c r="AT1430" s="185" t="s">
        <v>199</v>
      </c>
      <c r="AU1430" s="185" t="s">
        <v>140</v>
      </c>
      <c r="AV1430" s="10" t="s">
        <v>140</v>
      </c>
      <c r="AW1430" s="10" t="s">
        <v>37</v>
      </c>
      <c r="AX1430" s="10" t="s">
        <v>80</v>
      </c>
      <c r="AY1430" s="185" t="s">
        <v>176</v>
      </c>
    </row>
    <row r="1431" spans="2:51" s="10" customFormat="1" ht="22.5" customHeight="1">
      <c r="B1431" s="178"/>
      <c r="C1431" s="179"/>
      <c r="D1431" s="179"/>
      <c r="E1431" s="180" t="s">
        <v>22</v>
      </c>
      <c r="F1431" s="303" t="s">
        <v>2122</v>
      </c>
      <c r="G1431" s="304"/>
      <c r="H1431" s="304"/>
      <c r="I1431" s="304"/>
      <c r="J1431" s="179"/>
      <c r="K1431" s="181">
        <v>20.82</v>
      </c>
      <c r="L1431" s="179"/>
      <c r="M1431" s="179"/>
      <c r="N1431" s="179"/>
      <c r="O1431" s="179"/>
      <c r="P1431" s="179"/>
      <c r="Q1431" s="179"/>
      <c r="R1431" s="182"/>
      <c r="T1431" s="183"/>
      <c r="U1431" s="179"/>
      <c r="V1431" s="179"/>
      <c r="W1431" s="179"/>
      <c r="X1431" s="179"/>
      <c r="Y1431" s="179"/>
      <c r="Z1431" s="179"/>
      <c r="AA1431" s="184"/>
      <c r="AT1431" s="185" t="s">
        <v>199</v>
      </c>
      <c r="AU1431" s="185" t="s">
        <v>140</v>
      </c>
      <c r="AV1431" s="10" t="s">
        <v>140</v>
      </c>
      <c r="AW1431" s="10" t="s">
        <v>37</v>
      </c>
      <c r="AX1431" s="10" t="s">
        <v>80</v>
      </c>
      <c r="AY1431" s="185" t="s">
        <v>176</v>
      </c>
    </row>
    <row r="1432" spans="2:51" s="10" customFormat="1" ht="22.5" customHeight="1">
      <c r="B1432" s="178"/>
      <c r="C1432" s="179"/>
      <c r="D1432" s="179"/>
      <c r="E1432" s="180" t="s">
        <v>22</v>
      </c>
      <c r="F1432" s="303" t="s">
        <v>2123</v>
      </c>
      <c r="G1432" s="304"/>
      <c r="H1432" s="304"/>
      <c r="I1432" s="304"/>
      <c r="J1432" s="179"/>
      <c r="K1432" s="181">
        <v>18.099</v>
      </c>
      <c r="L1432" s="179"/>
      <c r="M1432" s="179"/>
      <c r="N1432" s="179"/>
      <c r="O1432" s="179"/>
      <c r="P1432" s="179"/>
      <c r="Q1432" s="179"/>
      <c r="R1432" s="182"/>
      <c r="T1432" s="183"/>
      <c r="U1432" s="179"/>
      <c r="V1432" s="179"/>
      <c r="W1432" s="179"/>
      <c r="X1432" s="179"/>
      <c r="Y1432" s="179"/>
      <c r="Z1432" s="179"/>
      <c r="AA1432" s="184"/>
      <c r="AT1432" s="185" t="s">
        <v>199</v>
      </c>
      <c r="AU1432" s="185" t="s">
        <v>140</v>
      </c>
      <c r="AV1432" s="10" t="s">
        <v>140</v>
      </c>
      <c r="AW1432" s="10" t="s">
        <v>37</v>
      </c>
      <c r="AX1432" s="10" t="s">
        <v>80</v>
      </c>
      <c r="AY1432" s="185" t="s">
        <v>176</v>
      </c>
    </row>
    <row r="1433" spans="2:51" s="10" customFormat="1" ht="22.5" customHeight="1">
      <c r="B1433" s="178"/>
      <c r="C1433" s="179"/>
      <c r="D1433" s="179"/>
      <c r="E1433" s="180" t="s">
        <v>22</v>
      </c>
      <c r="F1433" s="303" t="s">
        <v>2124</v>
      </c>
      <c r="G1433" s="304"/>
      <c r="H1433" s="304"/>
      <c r="I1433" s="304"/>
      <c r="J1433" s="179"/>
      <c r="K1433" s="181">
        <v>18.804</v>
      </c>
      <c r="L1433" s="179"/>
      <c r="M1433" s="179"/>
      <c r="N1433" s="179"/>
      <c r="O1433" s="179"/>
      <c r="P1433" s="179"/>
      <c r="Q1433" s="179"/>
      <c r="R1433" s="182"/>
      <c r="T1433" s="183"/>
      <c r="U1433" s="179"/>
      <c r="V1433" s="179"/>
      <c r="W1433" s="179"/>
      <c r="X1433" s="179"/>
      <c r="Y1433" s="179"/>
      <c r="Z1433" s="179"/>
      <c r="AA1433" s="184"/>
      <c r="AT1433" s="185" t="s">
        <v>199</v>
      </c>
      <c r="AU1433" s="185" t="s">
        <v>140</v>
      </c>
      <c r="AV1433" s="10" t="s">
        <v>140</v>
      </c>
      <c r="AW1433" s="10" t="s">
        <v>37</v>
      </c>
      <c r="AX1433" s="10" t="s">
        <v>80</v>
      </c>
      <c r="AY1433" s="185" t="s">
        <v>176</v>
      </c>
    </row>
    <row r="1434" spans="2:51" s="10" customFormat="1" ht="22.5" customHeight="1">
      <c r="B1434" s="178"/>
      <c r="C1434" s="179"/>
      <c r="D1434" s="179"/>
      <c r="E1434" s="180" t="s">
        <v>22</v>
      </c>
      <c r="F1434" s="303" t="s">
        <v>2125</v>
      </c>
      <c r="G1434" s="304"/>
      <c r="H1434" s="304"/>
      <c r="I1434" s="304"/>
      <c r="J1434" s="179"/>
      <c r="K1434" s="181">
        <v>20.893</v>
      </c>
      <c r="L1434" s="179"/>
      <c r="M1434" s="179"/>
      <c r="N1434" s="179"/>
      <c r="O1434" s="179"/>
      <c r="P1434" s="179"/>
      <c r="Q1434" s="179"/>
      <c r="R1434" s="182"/>
      <c r="T1434" s="183"/>
      <c r="U1434" s="179"/>
      <c r="V1434" s="179"/>
      <c r="W1434" s="179"/>
      <c r="X1434" s="179"/>
      <c r="Y1434" s="179"/>
      <c r="Z1434" s="179"/>
      <c r="AA1434" s="184"/>
      <c r="AT1434" s="185" t="s">
        <v>199</v>
      </c>
      <c r="AU1434" s="185" t="s">
        <v>140</v>
      </c>
      <c r="AV1434" s="10" t="s">
        <v>140</v>
      </c>
      <c r="AW1434" s="10" t="s">
        <v>37</v>
      </c>
      <c r="AX1434" s="10" t="s">
        <v>80</v>
      </c>
      <c r="AY1434" s="185" t="s">
        <v>176</v>
      </c>
    </row>
    <row r="1435" spans="2:51" s="10" customFormat="1" ht="22.5" customHeight="1">
      <c r="B1435" s="178"/>
      <c r="C1435" s="179"/>
      <c r="D1435" s="179"/>
      <c r="E1435" s="180" t="s">
        <v>22</v>
      </c>
      <c r="F1435" s="303" t="s">
        <v>2126</v>
      </c>
      <c r="G1435" s="304"/>
      <c r="H1435" s="304"/>
      <c r="I1435" s="304"/>
      <c r="J1435" s="179"/>
      <c r="K1435" s="181">
        <v>18.1</v>
      </c>
      <c r="L1435" s="179"/>
      <c r="M1435" s="179"/>
      <c r="N1435" s="179"/>
      <c r="O1435" s="179"/>
      <c r="P1435" s="179"/>
      <c r="Q1435" s="179"/>
      <c r="R1435" s="182"/>
      <c r="T1435" s="183"/>
      <c r="U1435" s="179"/>
      <c r="V1435" s="179"/>
      <c r="W1435" s="179"/>
      <c r="X1435" s="179"/>
      <c r="Y1435" s="179"/>
      <c r="Z1435" s="179"/>
      <c r="AA1435" s="184"/>
      <c r="AT1435" s="185" t="s">
        <v>199</v>
      </c>
      <c r="AU1435" s="185" t="s">
        <v>140</v>
      </c>
      <c r="AV1435" s="10" t="s">
        <v>140</v>
      </c>
      <c r="AW1435" s="10" t="s">
        <v>37</v>
      </c>
      <c r="AX1435" s="10" t="s">
        <v>80</v>
      </c>
      <c r="AY1435" s="185" t="s">
        <v>176</v>
      </c>
    </row>
    <row r="1436" spans="2:51" s="10" customFormat="1" ht="22.5" customHeight="1">
      <c r="B1436" s="178"/>
      <c r="C1436" s="179"/>
      <c r="D1436" s="179"/>
      <c r="E1436" s="180" t="s">
        <v>22</v>
      </c>
      <c r="F1436" s="303" t="s">
        <v>2127</v>
      </c>
      <c r="G1436" s="304"/>
      <c r="H1436" s="304"/>
      <c r="I1436" s="304"/>
      <c r="J1436" s="179"/>
      <c r="K1436" s="181">
        <v>16.288</v>
      </c>
      <c r="L1436" s="179"/>
      <c r="M1436" s="179"/>
      <c r="N1436" s="179"/>
      <c r="O1436" s="179"/>
      <c r="P1436" s="179"/>
      <c r="Q1436" s="179"/>
      <c r="R1436" s="182"/>
      <c r="T1436" s="183"/>
      <c r="U1436" s="179"/>
      <c r="V1436" s="179"/>
      <c r="W1436" s="179"/>
      <c r="X1436" s="179"/>
      <c r="Y1436" s="179"/>
      <c r="Z1436" s="179"/>
      <c r="AA1436" s="184"/>
      <c r="AT1436" s="185" t="s">
        <v>199</v>
      </c>
      <c r="AU1436" s="185" t="s">
        <v>140</v>
      </c>
      <c r="AV1436" s="10" t="s">
        <v>140</v>
      </c>
      <c r="AW1436" s="10" t="s">
        <v>37</v>
      </c>
      <c r="AX1436" s="10" t="s">
        <v>80</v>
      </c>
      <c r="AY1436" s="185" t="s">
        <v>176</v>
      </c>
    </row>
    <row r="1437" spans="2:51" s="10" customFormat="1" ht="22.5" customHeight="1">
      <c r="B1437" s="178"/>
      <c r="C1437" s="179"/>
      <c r="D1437" s="179"/>
      <c r="E1437" s="180" t="s">
        <v>22</v>
      </c>
      <c r="F1437" s="303" t="s">
        <v>2128</v>
      </c>
      <c r="G1437" s="304"/>
      <c r="H1437" s="304"/>
      <c r="I1437" s="304"/>
      <c r="J1437" s="179"/>
      <c r="K1437" s="181">
        <v>17.324</v>
      </c>
      <c r="L1437" s="179"/>
      <c r="M1437" s="179"/>
      <c r="N1437" s="179"/>
      <c r="O1437" s="179"/>
      <c r="P1437" s="179"/>
      <c r="Q1437" s="179"/>
      <c r="R1437" s="182"/>
      <c r="T1437" s="183"/>
      <c r="U1437" s="179"/>
      <c r="V1437" s="179"/>
      <c r="W1437" s="179"/>
      <c r="X1437" s="179"/>
      <c r="Y1437" s="179"/>
      <c r="Z1437" s="179"/>
      <c r="AA1437" s="184"/>
      <c r="AT1437" s="185" t="s">
        <v>199</v>
      </c>
      <c r="AU1437" s="185" t="s">
        <v>140</v>
      </c>
      <c r="AV1437" s="10" t="s">
        <v>140</v>
      </c>
      <c r="AW1437" s="10" t="s">
        <v>37</v>
      </c>
      <c r="AX1437" s="10" t="s">
        <v>80</v>
      </c>
      <c r="AY1437" s="185" t="s">
        <v>176</v>
      </c>
    </row>
    <row r="1438" spans="2:51" s="10" customFormat="1" ht="22.5" customHeight="1">
      <c r="B1438" s="178"/>
      <c r="C1438" s="179"/>
      <c r="D1438" s="179"/>
      <c r="E1438" s="180" t="s">
        <v>22</v>
      </c>
      <c r="F1438" s="303" t="s">
        <v>2129</v>
      </c>
      <c r="G1438" s="304"/>
      <c r="H1438" s="304"/>
      <c r="I1438" s="304"/>
      <c r="J1438" s="179"/>
      <c r="K1438" s="181">
        <v>20</v>
      </c>
      <c r="L1438" s="179"/>
      <c r="M1438" s="179"/>
      <c r="N1438" s="179"/>
      <c r="O1438" s="179"/>
      <c r="P1438" s="179"/>
      <c r="Q1438" s="179"/>
      <c r="R1438" s="182"/>
      <c r="T1438" s="183"/>
      <c r="U1438" s="179"/>
      <c r="V1438" s="179"/>
      <c r="W1438" s="179"/>
      <c r="X1438" s="179"/>
      <c r="Y1438" s="179"/>
      <c r="Z1438" s="179"/>
      <c r="AA1438" s="184"/>
      <c r="AT1438" s="185" t="s">
        <v>199</v>
      </c>
      <c r="AU1438" s="185" t="s">
        <v>140</v>
      </c>
      <c r="AV1438" s="10" t="s">
        <v>140</v>
      </c>
      <c r="AW1438" s="10" t="s">
        <v>37</v>
      </c>
      <c r="AX1438" s="10" t="s">
        <v>80</v>
      </c>
      <c r="AY1438" s="185" t="s">
        <v>176</v>
      </c>
    </row>
    <row r="1439" spans="2:51" s="10" customFormat="1" ht="22.5" customHeight="1">
      <c r="B1439" s="178"/>
      <c r="C1439" s="179"/>
      <c r="D1439" s="179"/>
      <c r="E1439" s="180" t="s">
        <v>22</v>
      </c>
      <c r="F1439" s="303" t="s">
        <v>2130</v>
      </c>
      <c r="G1439" s="304"/>
      <c r="H1439" s="304"/>
      <c r="I1439" s="304"/>
      <c r="J1439" s="179"/>
      <c r="K1439" s="181">
        <v>13.3</v>
      </c>
      <c r="L1439" s="179"/>
      <c r="M1439" s="179"/>
      <c r="N1439" s="179"/>
      <c r="O1439" s="179"/>
      <c r="P1439" s="179"/>
      <c r="Q1439" s="179"/>
      <c r="R1439" s="182"/>
      <c r="T1439" s="183"/>
      <c r="U1439" s="179"/>
      <c r="V1439" s="179"/>
      <c r="W1439" s="179"/>
      <c r="X1439" s="179"/>
      <c r="Y1439" s="179"/>
      <c r="Z1439" s="179"/>
      <c r="AA1439" s="184"/>
      <c r="AT1439" s="185" t="s">
        <v>199</v>
      </c>
      <c r="AU1439" s="185" t="s">
        <v>140</v>
      </c>
      <c r="AV1439" s="10" t="s">
        <v>140</v>
      </c>
      <c r="AW1439" s="10" t="s">
        <v>37</v>
      </c>
      <c r="AX1439" s="10" t="s">
        <v>80</v>
      </c>
      <c r="AY1439" s="185" t="s">
        <v>176</v>
      </c>
    </row>
    <row r="1440" spans="2:51" s="10" customFormat="1" ht="22.5" customHeight="1">
      <c r="B1440" s="178"/>
      <c r="C1440" s="179"/>
      <c r="D1440" s="179"/>
      <c r="E1440" s="180" t="s">
        <v>22</v>
      </c>
      <c r="F1440" s="303" t="s">
        <v>2131</v>
      </c>
      <c r="G1440" s="304"/>
      <c r="H1440" s="304"/>
      <c r="I1440" s="304"/>
      <c r="J1440" s="179"/>
      <c r="K1440" s="181">
        <v>15.693</v>
      </c>
      <c r="L1440" s="179"/>
      <c r="M1440" s="179"/>
      <c r="N1440" s="179"/>
      <c r="O1440" s="179"/>
      <c r="P1440" s="179"/>
      <c r="Q1440" s="179"/>
      <c r="R1440" s="182"/>
      <c r="T1440" s="183"/>
      <c r="U1440" s="179"/>
      <c r="V1440" s="179"/>
      <c r="W1440" s="179"/>
      <c r="X1440" s="179"/>
      <c r="Y1440" s="179"/>
      <c r="Z1440" s="179"/>
      <c r="AA1440" s="184"/>
      <c r="AT1440" s="185" t="s">
        <v>199</v>
      </c>
      <c r="AU1440" s="185" t="s">
        <v>140</v>
      </c>
      <c r="AV1440" s="10" t="s">
        <v>140</v>
      </c>
      <c r="AW1440" s="10" t="s">
        <v>37</v>
      </c>
      <c r="AX1440" s="10" t="s">
        <v>80</v>
      </c>
      <c r="AY1440" s="185" t="s">
        <v>176</v>
      </c>
    </row>
    <row r="1441" spans="2:51" s="10" customFormat="1" ht="22.5" customHeight="1">
      <c r="B1441" s="178"/>
      <c r="C1441" s="179"/>
      <c r="D1441" s="179"/>
      <c r="E1441" s="180" t="s">
        <v>22</v>
      </c>
      <c r="F1441" s="303" t="s">
        <v>2132</v>
      </c>
      <c r="G1441" s="304"/>
      <c r="H1441" s="304"/>
      <c r="I1441" s="304"/>
      <c r="J1441" s="179"/>
      <c r="K1441" s="181">
        <v>11.515</v>
      </c>
      <c r="L1441" s="179"/>
      <c r="M1441" s="179"/>
      <c r="N1441" s="179"/>
      <c r="O1441" s="179"/>
      <c r="P1441" s="179"/>
      <c r="Q1441" s="179"/>
      <c r="R1441" s="182"/>
      <c r="T1441" s="183"/>
      <c r="U1441" s="179"/>
      <c r="V1441" s="179"/>
      <c r="W1441" s="179"/>
      <c r="X1441" s="179"/>
      <c r="Y1441" s="179"/>
      <c r="Z1441" s="179"/>
      <c r="AA1441" s="184"/>
      <c r="AT1441" s="185" t="s">
        <v>199</v>
      </c>
      <c r="AU1441" s="185" t="s">
        <v>140</v>
      </c>
      <c r="AV1441" s="10" t="s">
        <v>140</v>
      </c>
      <c r="AW1441" s="10" t="s">
        <v>37</v>
      </c>
      <c r="AX1441" s="10" t="s">
        <v>80</v>
      </c>
      <c r="AY1441" s="185" t="s">
        <v>176</v>
      </c>
    </row>
    <row r="1442" spans="2:51" s="10" customFormat="1" ht="22.5" customHeight="1">
      <c r="B1442" s="178"/>
      <c r="C1442" s="179"/>
      <c r="D1442" s="179"/>
      <c r="E1442" s="180" t="s">
        <v>22</v>
      </c>
      <c r="F1442" s="303" t="s">
        <v>2133</v>
      </c>
      <c r="G1442" s="304"/>
      <c r="H1442" s="304"/>
      <c r="I1442" s="304"/>
      <c r="J1442" s="179"/>
      <c r="K1442" s="181">
        <v>71.17</v>
      </c>
      <c r="L1442" s="179"/>
      <c r="M1442" s="179"/>
      <c r="N1442" s="179"/>
      <c r="O1442" s="179"/>
      <c r="P1442" s="179"/>
      <c r="Q1442" s="179"/>
      <c r="R1442" s="182"/>
      <c r="T1442" s="183"/>
      <c r="U1442" s="179"/>
      <c r="V1442" s="179"/>
      <c r="W1442" s="179"/>
      <c r="X1442" s="179"/>
      <c r="Y1442" s="179"/>
      <c r="Z1442" s="179"/>
      <c r="AA1442" s="184"/>
      <c r="AT1442" s="185" t="s">
        <v>199</v>
      </c>
      <c r="AU1442" s="185" t="s">
        <v>140</v>
      </c>
      <c r="AV1442" s="10" t="s">
        <v>140</v>
      </c>
      <c r="AW1442" s="10" t="s">
        <v>37</v>
      </c>
      <c r="AX1442" s="10" t="s">
        <v>80</v>
      </c>
      <c r="AY1442" s="185" t="s">
        <v>176</v>
      </c>
    </row>
    <row r="1443" spans="2:51" s="10" customFormat="1" ht="22.5" customHeight="1">
      <c r="B1443" s="178"/>
      <c r="C1443" s="179"/>
      <c r="D1443" s="179"/>
      <c r="E1443" s="180" t="s">
        <v>22</v>
      </c>
      <c r="F1443" s="303" t="s">
        <v>2134</v>
      </c>
      <c r="G1443" s="304"/>
      <c r="H1443" s="304"/>
      <c r="I1443" s="304"/>
      <c r="J1443" s="179"/>
      <c r="K1443" s="181">
        <v>35.1</v>
      </c>
      <c r="L1443" s="179"/>
      <c r="M1443" s="179"/>
      <c r="N1443" s="179"/>
      <c r="O1443" s="179"/>
      <c r="P1443" s="179"/>
      <c r="Q1443" s="179"/>
      <c r="R1443" s="182"/>
      <c r="T1443" s="183"/>
      <c r="U1443" s="179"/>
      <c r="V1443" s="179"/>
      <c r="W1443" s="179"/>
      <c r="X1443" s="179"/>
      <c r="Y1443" s="179"/>
      <c r="Z1443" s="179"/>
      <c r="AA1443" s="184"/>
      <c r="AT1443" s="185" t="s">
        <v>199</v>
      </c>
      <c r="AU1443" s="185" t="s">
        <v>140</v>
      </c>
      <c r="AV1443" s="10" t="s">
        <v>140</v>
      </c>
      <c r="AW1443" s="10" t="s">
        <v>37</v>
      </c>
      <c r="AX1443" s="10" t="s">
        <v>80</v>
      </c>
      <c r="AY1443" s="185" t="s">
        <v>176</v>
      </c>
    </row>
    <row r="1444" spans="2:51" s="10" customFormat="1" ht="22.5" customHeight="1">
      <c r="B1444" s="178"/>
      <c r="C1444" s="179"/>
      <c r="D1444" s="179"/>
      <c r="E1444" s="180" t="s">
        <v>22</v>
      </c>
      <c r="F1444" s="303" t="s">
        <v>2135</v>
      </c>
      <c r="G1444" s="304"/>
      <c r="H1444" s="304"/>
      <c r="I1444" s="304"/>
      <c r="J1444" s="179"/>
      <c r="K1444" s="181">
        <v>15.8</v>
      </c>
      <c r="L1444" s="179"/>
      <c r="M1444" s="179"/>
      <c r="N1444" s="179"/>
      <c r="O1444" s="179"/>
      <c r="P1444" s="179"/>
      <c r="Q1444" s="179"/>
      <c r="R1444" s="182"/>
      <c r="T1444" s="183"/>
      <c r="U1444" s="179"/>
      <c r="V1444" s="179"/>
      <c r="W1444" s="179"/>
      <c r="X1444" s="179"/>
      <c r="Y1444" s="179"/>
      <c r="Z1444" s="179"/>
      <c r="AA1444" s="184"/>
      <c r="AT1444" s="185" t="s">
        <v>199</v>
      </c>
      <c r="AU1444" s="185" t="s">
        <v>140</v>
      </c>
      <c r="AV1444" s="10" t="s">
        <v>140</v>
      </c>
      <c r="AW1444" s="10" t="s">
        <v>37</v>
      </c>
      <c r="AX1444" s="10" t="s">
        <v>80</v>
      </c>
      <c r="AY1444" s="185" t="s">
        <v>176</v>
      </c>
    </row>
    <row r="1445" spans="2:51" s="10" customFormat="1" ht="22.5" customHeight="1">
      <c r="B1445" s="178"/>
      <c r="C1445" s="179"/>
      <c r="D1445" s="179"/>
      <c r="E1445" s="180" t="s">
        <v>22</v>
      </c>
      <c r="F1445" s="303" t="s">
        <v>2136</v>
      </c>
      <c r="G1445" s="304"/>
      <c r="H1445" s="304"/>
      <c r="I1445" s="304"/>
      <c r="J1445" s="179"/>
      <c r="K1445" s="181">
        <v>12.95</v>
      </c>
      <c r="L1445" s="179"/>
      <c r="M1445" s="179"/>
      <c r="N1445" s="179"/>
      <c r="O1445" s="179"/>
      <c r="P1445" s="179"/>
      <c r="Q1445" s="179"/>
      <c r="R1445" s="182"/>
      <c r="T1445" s="183"/>
      <c r="U1445" s="179"/>
      <c r="V1445" s="179"/>
      <c r="W1445" s="179"/>
      <c r="X1445" s="179"/>
      <c r="Y1445" s="179"/>
      <c r="Z1445" s="179"/>
      <c r="AA1445" s="184"/>
      <c r="AT1445" s="185" t="s">
        <v>199</v>
      </c>
      <c r="AU1445" s="185" t="s">
        <v>140</v>
      </c>
      <c r="AV1445" s="10" t="s">
        <v>140</v>
      </c>
      <c r="AW1445" s="10" t="s">
        <v>37</v>
      </c>
      <c r="AX1445" s="10" t="s">
        <v>80</v>
      </c>
      <c r="AY1445" s="185" t="s">
        <v>176</v>
      </c>
    </row>
    <row r="1446" spans="2:51" s="10" customFormat="1" ht="22.5" customHeight="1">
      <c r="B1446" s="178"/>
      <c r="C1446" s="179"/>
      <c r="D1446" s="179"/>
      <c r="E1446" s="180" t="s">
        <v>22</v>
      </c>
      <c r="F1446" s="303" t="s">
        <v>2137</v>
      </c>
      <c r="G1446" s="304"/>
      <c r="H1446" s="304"/>
      <c r="I1446" s="304"/>
      <c r="J1446" s="179"/>
      <c r="K1446" s="181">
        <v>33.138</v>
      </c>
      <c r="L1446" s="179"/>
      <c r="M1446" s="179"/>
      <c r="N1446" s="179"/>
      <c r="O1446" s="179"/>
      <c r="P1446" s="179"/>
      <c r="Q1446" s="179"/>
      <c r="R1446" s="182"/>
      <c r="T1446" s="183"/>
      <c r="U1446" s="179"/>
      <c r="V1446" s="179"/>
      <c r="W1446" s="179"/>
      <c r="X1446" s="179"/>
      <c r="Y1446" s="179"/>
      <c r="Z1446" s="179"/>
      <c r="AA1446" s="184"/>
      <c r="AT1446" s="185" t="s">
        <v>199</v>
      </c>
      <c r="AU1446" s="185" t="s">
        <v>140</v>
      </c>
      <c r="AV1446" s="10" t="s">
        <v>140</v>
      </c>
      <c r="AW1446" s="10" t="s">
        <v>37</v>
      </c>
      <c r="AX1446" s="10" t="s">
        <v>80</v>
      </c>
      <c r="AY1446" s="185" t="s">
        <v>176</v>
      </c>
    </row>
    <row r="1447" spans="2:51" s="10" customFormat="1" ht="22.5" customHeight="1">
      <c r="B1447" s="178"/>
      <c r="C1447" s="179"/>
      <c r="D1447" s="179"/>
      <c r="E1447" s="180" t="s">
        <v>22</v>
      </c>
      <c r="F1447" s="303" t="s">
        <v>2138</v>
      </c>
      <c r="G1447" s="304"/>
      <c r="H1447" s="304"/>
      <c r="I1447" s="304"/>
      <c r="J1447" s="179"/>
      <c r="K1447" s="181">
        <v>30.494</v>
      </c>
      <c r="L1447" s="179"/>
      <c r="M1447" s="179"/>
      <c r="N1447" s="179"/>
      <c r="O1447" s="179"/>
      <c r="P1447" s="179"/>
      <c r="Q1447" s="179"/>
      <c r="R1447" s="182"/>
      <c r="T1447" s="183"/>
      <c r="U1447" s="179"/>
      <c r="V1447" s="179"/>
      <c r="W1447" s="179"/>
      <c r="X1447" s="179"/>
      <c r="Y1447" s="179"/>
      <c r="Z1447" s="179"/>
      <c r="AA1447" s="184"/>
      <c r="AT1447" s="185" t="s">
        <v>199</v>
      </c>
      <c r="AU1447" s="185" t="s">
        <v>140</v>
      </c>
      <c r="AV1447" s="10" t="s">
        <v>140</v>
      </c>
      <c r="AW1447" s="10" t="s">
        <v>37</v>
      </c>
      <c r="AX1447" s="10" t="s">
        <v>80</v>
      </c>
      <c r="AY1447" s="185" t="s">
        <v>176</v>
      </c>
    </row>
    <row r="1448" spans="2:51" s="10" customFormat="1" ht="22.5" customHeight="1">
      <c r="B1448" s="178"/>
      <c r="C1448" s="179"/>
      <c r="D1448" s="179"/>
      <c r="E1448" s="180" t="s">
        <v>22</v>
      </c>
      <c r="F1448" s="303" t="s">
        <v>2139</v>
      </c>
      <c r="G1448" s="304"/>
      <c r="H1448" s="304"/>
      <c r="I1448" s="304"/>
      <c r="J1448" s="179"/>
      <c r="K1448" s="181">
        <v>17.148</v>
      </c>
      <c r="L1448" s="179"/>
      <c r="M1448" s="179"/>
      <c r="N1448" s="179"/>
      <c r="O1448" s="179"/>
      <c r="P1448" s="179"/>
      <c r="Q1448" s="179"/>
      <c r="R1448" s="182"/>
      <c r="T1448" s="183"/>
      <c r="U1448" s="179"/>
      <c r="V1448" s="179"/>
      <c r="W1448" s="179"/>
      <c r="X1448" s="179"/>
      <c r="Y1448" s="179"/>
      <c r="Z1448" s="179"/>
      <c r="AA1448" s="184"/>
      <c r="AT1448" s="185" t="s">
        <v>199</v>
      </c>
      <c r="AU1448" s="185" t="s">
        <v>140</v>
      </c>
      <c r="AV1448" s="10" t="s">
        <v>140</v>
      </c>
      <c r="AW1448" s="10" t="s">
        <v>37</v>
      </c>
      <c r="AX1448" s="10" t="s">
        <v>80</v>
      </c>
      <c r="AY1448" s="185" t="s">
        <v>176</v>
      </c>
    </row>
    <row r="1449" spans="2:51" s="10" customFormat="1" ht="22.5" customHeight="1">
      <c r="B1449" s="178"/>
      <c r="C1449" s="179"/>
      <c r="D1449" s="179"/>
      <c r="E1449" s="180" t="s">
        <v>22</v>
      </c>
      <c r="F1449" s="303" t="s">
        <v>2140</v>
      </c>
      <c r="G1449" s="304"/>
      <c r="H1449" s="304"/>
      <c r="I1449" s="304"/>
      <c r="J1449" s="179"/>
      <c r="K1449" s="181">
        <v>21.14</v>
      </c>
      <c r="L1449" s="179"/>
      <c r="M1449" s="179"/>
      <c r="N1449" s="179"/>
      <c r="O1449" s="179"/>
      <c r="P1449" s="179"/>
      <c r="Q1449" s="179"/>
      <c r="R1449" s="182"/>
      <c r="T1449" s="183"/>
      <c r="U1449" s="179"/>
      <c r="V1449" s="179"/>
      <c r="W1449" s="179"/>
      <c r="X1449" s="179"/>
      <c r="Y1449" s="179"/>
      <c r="Z1449" s="179"/>
      <c r="AA1449" s="184"/>
      <c r="AT1449" s="185" t="s">
        <v>199</v>
      </c>
      <c r="AU1449" s="185" t="s">
        <v>140</v>
      </c>
      <c r="AV1449" s="10" t="s">
        <v>140</v>
      </c>
      <c r="AW1449" s="10" t="s">
        <v>37</v>
      </c>
      <c r="AX1449" s="10" t="s">
        <v>80</v>
      </c>
      <c r="AY1449" s="185" t="s">
        <v>176</v>
      </c>
    </row>
    <row r="1450" spans="2:51" s="10" customFormat="1" ht="22.5" customHeight="1">
      <c r="B1450" s="178"/>
      <c r="C1450" s="179"/>
      <c r="D1450" s="179"/>
      <c r="E1450" s="180" t="s">
        <v>22</v>
      </c>
      <c r="F1450" s="303" t="s">
        <v>2141</v>
      </c>
      <c r="G1450" s="304"/>
      <c r="H1450" s="304"/>
      <c r="I1450" s="304"/>
      <c r="J1450" s="179"/>
      <c r="K1450" s="181">
        <v>11.14</v>
      </c>
      <c r="L1450" s="179"/>
      <c r="M1450" s="179"/>
      <c r="N1450" s="179"/>
      <c r="O1450" s="179"/>
      <c r="P1450" s="179"/>
      <c r="Q1450" s="179"/>
      <c r="R1450" s="182"/>
      <c r="T1450" s="183"/>
      <c r="U1450" s="179"/>
      <c r="V1450" s="179"/>
      <c r="W1450" s="179"/>
      <c r="X1450" s="179"/>
      <c r="Y1450" s="179"/>
      <c r="Z1450" s="179"/>
      <c r="AA1450" s="184"/>
      <c r="AT1450" s="185" t="s">
        <v>199</v>
      </c>
      <c r="AU1450" s="185" t="s">
        <v>140</v>
      </c>
      <c r="AV1450" s="10" t="s">
        <v>140</v>
      </c>
      <c r="AW1450" s="10" t="s">
        <v>37</v>
      </c>
      <c r="AX1450" s="10" t="s">
        <v>80</v>
      </c>
      <c r="AY1450" s="185" t="s">
        <v>176</v>
      </c>
    </row>
    <row r="1451" spans="2:51" s="10" customFormat="1" ht="22.5" customHeight="1">
      <c r="B1451" s="178"/>
      <c r="C1451" s="179"/>
      <c r="D1451" s="179"/>
      <c r="E1451" s="180" t="s">
        <v>22</v>
      </c>
      <c r="F1451" s="303" t="s">
        <v>2142</v>
      </c>
      <c r="G1451" s="304"/>
      <c r="H1451" s="304"/>
      <c r="I1451" s="304"/>
      <c r="J1451" s="179"/>
      <c r="K1451" s="181">
        <v>27.67</v>
      </c>
      <c r="L1451" s="179"/>
      <c r="M1451" s="179"/>
      <c r="N1451" s="179"/>
      <c r="O1451" s="179"/>
      <c r="P1451" s="179"/>
      <c r="Q1451" s="179"/>
      <c r="R1451" s="182"/>
      <c r="T1451" s="183"/>
      <c r="U1451" s="179"/>
      <c r="V1451" s="179"/>
      <c r="W1451" s="179"/>
      <c r="X1451" s="179"/>
      <c r="Y1451" s="179"/>
      <c r="Z1451" s="179"/>
      <c r="AA1451" s="184"/>
      <c r="AT1451" s="185" t="s">
        <v>199</v>
      </c>
      <c r="AU1451" s="185" t="s">
        <v>140</v>
      </c>
      <c r="AV1451" s="10" t="s">
        <v>140</v>
      </c>
      <c r="AW1451" s="10" t="s">
        <v>37</v>
      </c>
      <c r="AX1451" s="10" t="s">
        <v>80</v>
      </c>
      <c r="AY1451" s="185" t="s">
        <v>176</v>
      </c>
    </row>
    <row r="1452" spans="2:51" s="10" customFormat="1" ht="22.5" customHeight="1">
      <c r="B1452" s="178"/>
      <c r="C1452" s="179"/>
      <c r="D1452" s="179"/>
      <c r="E1452" s="180" t="s">
        <v>22</v>
      </c>
      <c r="F1452" s="303" t="s">
        <v>2143</v>
      </c>
      <c r="G1452" s="304"/>
      <c r="H1452" s="304"/>
      <c r="I1452" s="304"/>
      <c r="J1452" s="179"/>
      <c r="K1452" s="181">
        <v>11.5</v>
      </c>
      <c r="L1452" s="179"/>
      <c r="M1452" s="179"/>
      <c r="N1452" s="179"/>
      <c r="O1452" s="179"/>
      <c r="P1452" s="179"/>
      <c r="Q1452" s="179"/>
      <c r="R1452" s="182"/>
      <c r="T1452" s="183"/>
      <c r="U1452" s="179"/>
      <c r="V1452" s="179"/>
      <c r="W1452" s="179"/>
      <c r="X1452" s="179"/>
      <c r="Y1452" s="179"/>
      <c r="Z1452" s="179"/>
      <c r="AA1452" s="184"/>
      <c r="AT1452" s="185" t="s">
        <v>199</v>
      </c>
      <c r="AU1452" s="185" t="s">
        <v>140</v>
      </c>
      <c r="AV1452" s="10" t="s">
        <v>140</v>
      </c>
      <c r="AW1452" s="10" t="s">
        <v>37</v>
      </c>
      <c r="AX1452" s="10" t="s">
        <v>80</v>
      </c>
      <c r="AY1452" s="185" t="s">
        <v>176</v>
      </c>
    </row>
    <row r="1453" spans="2:51" s="11" customFormat="1" ht="22.5" customHeight="1">
      <c r="B1453" s="186"/>
      <c r="C1453" s="187"/>
      <c r="D1453" s="187"/>
      <c r="E1453" s="188" t="s">
        <v>22</v>
      </c>
      <c r="F1453" s="271" t="s">
        <v>200</v>
      </c>
      <c r="G1453" s="272"/>
      <c r="H1453" s="272"/>
      <c r="I1453" s="272"/>
      <c r="J1453" s="187"/>
      <c r="K1453" s="189">
        <v>504.765</v>
      </c>
      <c r="L1453" s="187"/>
      <c r="M1453" s="187"/>
      <c r="N1453" s="187"/>
      <c r="O1453" s="187"/>
      <c r="P1453" s="187"/>
      <c r="Q1453" s="187"/>
      <c r="R1453" s="190"/>
      <c r="T1453" s="191"/>
      <c r="U1453" s="187"/>
      <c r="V1453" s="187"/>
      <c r="W1453" s="187"/>
      <c r="X1453" s="187"/>
      <c r="Y1453" s="187"/>
      <c r="Z1453" s="187"/>
      <c r="AA1453" s="192"/>
      <c r="AT1453" s="193" t="s">
        <v>199</v>
      </c>
      <c r="AU1453" s="193" t="s">
        <v>140</v>
      </c>
      <c r="AV1453" s="11" t="s">
        <v>181</v>
      </c>
      <c r="AW1453" s="11" t="s">
        <v>37</v>
      </c>
      <c r="AX1453" s="11" t="s">
        <v>88</v>
      </c>
      <c r="AY1453" s="193" t="s">
        <v>176</v>
      </c>
    </row>
    <row r="1454" spans="2:65" s="1" customFormat="1" ht="31.5" customHeight="1">
      <c r="B1454" s="38"/>
      <c r="C1454" s="171" t="s">
        <v>2144</v>
      </c>
      <c r="D1454" s="171" t="s">
        <v>177</v>
      </c>
      <c r="E1454" s="172" t="s">
        <v>2145</v>
      </c>
      <c r="F1454" s="265" t="s">
        <v>2146</v>
      </c>
      <c r="G1454" s="265"/>
      <c r="H1454" s="265"/>
      <c r="I1454" s="265"/>
      <c r="J1454" s="173" t="s">
        <v>269</v>
      </c>
      <c r="K1454" s="174">
        <v>275.575</v>
      </c>
      <c r="L1454" s="266">
        <v>0</v>
      </c>
      <c r="M1454" s="267"/>
      <c r="N1454" s="268">
        <f>ROUND(L1454*K1454,2)</f>
        <v>0</v>
      </c>
      <c r="O1454" s="268"/>
      <c r="P1454" s="268"/>
      <c r="Q1454" s="268"/>
      <c r="R1454" s="40"/>
      <c r="T1454" s="175" t="s">
        <v>22</v>
      </c>
      <c r="U1454" s="47" t="s">
        <v>45</v>
      </c>
      <c r="V1454" s="39"/>
      <c r="W1454" s="176">
        <f>V1454*K1454</f>
        <v>0</v>
      </c>
      <c r="X1454" s="176">
        <v>0</v>
      </c>
      <c r="Y1454" s="176">
        <f>X1454*K1454</f>
        <v>0</v>
      </c>
      <c r="Z1454" s="176">
        <v>0.001</v>
      </c>
      <c r="AA1454" s="177">
        <f>Z1454*K1454</f>
        <v>0.275575</v>
      </c>
      <c r="AR1454" s="21" t="s">
        <v>318</v>
      </c>
      <c r="AT1454" s="21" t="s">
        <v>177</v>
      </c>
      <c r="AU1454" s="21" t="s">
        <v>140</v>
      </c>
      <c r="AY1454" s="21" t="s">
        <v>176</v>
      </c>
      <c r="BE1454" s="113">
        <f>IF(U1454="základní",N1454,0)</f>
        <v>0</v>
      </c>
      <c r="BF1454" s="113">
        <f>IF(U1454="snížená",N1454,0)</f>
        <v>0</v>
      </c>
      <c r="BG1454" s="113">
        <f>IF(U1454="zákl. přenesená",N1454,0)</f>
        <v>0</v>
      </c>
      <c r="BH1454" s="113">
        <f>IF(U1454="sníž. přenesená",N1454,0)</f>
        <v>0</v>
      </c>
      <c r="BI1454" s="113">
        <f>IF(U1454="nulová",N1454,0)</f>
        <v>0</v>
      </c>
      <c r="BJ1454" s="21" t="s">
        <v>88</v>
      </c>
      <c r="BK1454" s="113">
        <f>ROUND(L1454*K1454,2)</f>
        <v>0</v>
      </c>
      <c r="BL1454" s="21" t="s">
        <v>318</v>
      </c>
      <c r="BM1454" s="21" t="s">
        <v>2147</v>
      </c>
    </row>
    <row r="1455" spans="2:51" s="12" customFormat="1" ht="22.5" customHeight="1">
      <c r="B1455" s="194"/>
      <c r="C1455" s="195"/>
      <c r="D1455" s="195"/>
      <c r="E1455" s="196" t="s">
        <v>22</v>
      </c>
      <c r="F1455" s="311" t="s">
        <v>407</v>
      </c>
      <c r="G1455" s="312"/>
      <c r="H1455" s="312"/>
      <c r="I1455" s="312"/>
      <c r="J1455" s="195"/>
      <c r="K1455" s="197" t="s">
        <v>22</v>
      </c>
      <c r="L1455" s="195"/>
      <c r="M1455" s="195"/>
      <c r="N1455" s="195"/>
      <c r="O1455" s="195"/>
      <c r="P1455" s="195"/>
      <c r="Q1455" s="195"/>
      <c r="R1455" s="198"/>
      <c r="T1455" s="199"/>
      <c r="U1455" s="195"/>
      <c r="V1455" s="195"/>
      <c r="W1455" s="195"/>
      <c r="X1455" s="195"/>
      <c r="Y1455" s="195"/>
      <c r="Z1455" s="195"/>
      <c r="AA1455" s="200"/>
      <c r="AT1455" s="201" t="s">
        <v>199</v>
      </c>
      <c r="AU1455" s="201" t="s">
        <v>140</v>
      </c>
      <c r="AV1455" s="12" t="s">
        <v>88</v>
      </c>
      <c r="AW1455" s="12" t="s">
        <v>37</v>
      </c>
      <c r="AX1455" s="12" t="s">
        <v>80</v>
      </c>
      <c r="AY1455" s="201" t="s">
        <v>176</v>
      </c>
    </row>
    <row r="1456" spans="2:51" s="10" customFormat="1" ht="22.5" customHeight="1">
      <c r="B1456" s="178"/>
      <c r="C1456" s="179"/>
      <c r="D1456" s="179"/>
      <c r="E1456" s="180" t="s">
        <v>22</v>
      </c>
      <c r="F1456" s="303" t="s">
        <v>1015</v>
      </c>
      <c r="G1456" s="304"/>
      <c r="H1456" s="304"/>
      <c r="I1456" s="304"/>
      <c r="J1456" s="179"/>
      <c r="K1456" s="181">
        <v>17.094</v>
      </c>
      <c r="L1456" s="179"/>
      <c r="M1456" s="179"/>
      <c r="N1456" s="179"/>
      <c r="O1456" s="179"/>
      <c r="P1456" s="179"/>
      <c r="Q1456" s="179"/>
      <c r="R1456" s="182"/>
      <c r="T1456" s="183"/>
      <c r="U1456" s="179"/>
      <c r="V1456" s="179"/>
      <c r="W1456" s="179"/>
      <c r="X1456" s="179"/>
      <c r="Y1456" s="179"/>
      <c r="Z1456" s="179"/>
      <c r="AA1456" s="184"/>
      <c r="AT1456" s="185" t="s">
        <v>199</v>
      </c>
      <c r="AU1456" s="185" t="s">
        <v>140</v>
      </c>
      <c r="AV1456" s="10" t="s">
        <v>140</v>
      </c>
      <c r="AW1456" s="10" t="s">
        <v>37</v>
      </c>
      <c r="AX1456" s="10" t="s">
        <v>80</v>
      </c>
      <c r="AY1456" s="185" t="s">
        <v>176</v>
      </c>
    </row>
    <row r="1457" spans="2:51" s="10" customFormat="1" ht="22.5" customHeight="1">
      <c r="B1457" s="178"/>
      <c r="C1457" s="179"/>
      <c r="D1457" s="179"/>
      <c r="E1457" s="180" t="s">
        <v>22</v>
      </c>
      <c r="F1457" s="303" t="s">
        <v>1017</v>
      </c>
      <c r="G1457" s="304"/>
      <c r="H1457" s="304"/>
      <c r="I1457" s="304"/>
      <c r="J1457" s="179"/>
      <c r="K1457" s="181">
        <v>17.325</v>
      </c>
      <c r="L1457" s="179"/>
      <c r="M1457" s="179"/>
      <c r="N1457" s="179"/>
      <c r="O1457" s="179"/>
      <c r="P1457" s="179"/>
      <c r="Q1457" s="179"/>
      <c r="R1457" s="182"/>
      <c r="T1457" s="183"/>
      <c r="U1457" s="179"/>
      <c r="V1457" s="179"/>
      <c r="W1457" s="179"/>
      <c r="X1457" s="179"/>
      <c r="Y1457" s="179"/>
      <c r="Z1457" s="179"/>
      <c r="AA1457" s="184"/>
      <c r="AT1457" s="185" t="s">
        <v>199</v>
      </c>
      <c r="AU1457" s="185" t="s">
        <v>140</v>
      </c>
      <c r="AV1457" s="10" t="s">
        <v>140</v>
      </c>
      <c r="AW1457" s="10" t="s">
        <v>37</v>
      </c>
      <c r="AX1457" s="10" t="s">
        <v>80</v>
      </c>
      <c r="AY1457" s="185" t="s">
        <v>176</v>
      </c>
    </row>
    <row r="1458" spans="2:51" s="10" customFormat="1" ht="22.5" customHeight="1">
      <c r="B1458" s="178"/>
      <c r="C1458" s="179"/>
      <c r="D1458" s="179"/>
      <c r="E1458" s="180" t="s">
        <v>22</v>
      </c>
      <c r="F1458" s="303" t="s">
        <v>2148</v>
      </c>
      <c r="G1458" s="304"/>
      <c r="H1458" s="304"/>
      <c r="I1458" s="304"/>
      <c r="J1458" s="179"/>
      <c r="K1458" s="181">
        <v>20.995</v>
      </c>
      <c r="L1458" s="179"/>
      <c r="M1458" s="179"/>
      <c r="N1458" s="179"/>
      <c r="O1458" s="179"/>
      <c r="P1458" s="179"/>
      <c r="Q1458" s="179"/>
      <c r="R1458" s="182"/>
      <c r="T1458" s="183"/>
      <c r="U1458" s="179"/>
      <c r="V1458" s="179"/>
      <c r="W1458" s="179"/>
      <c r="X1458" s="179"/>
      <c r="Y1458" s="179"/>
      <c r="Z1458" s="179"/>
      <c r="AA1458" s="184"/>
      <c r="AT1458" s="185" t="s">
        <v>199</v>
      </c>
      <c r="AU1458" s="185" t="s">
        <v>140</v>
      </c>
      <c r="AV1458" s="10" t="s">
        <v>140</v>
      </c>
      <c r="AW1458" s="10" t="s">
        <v>37</v>
      </c>
      <c r="AX1458" s="10" t="s">
        <v>80</v>
      </c>
      <c r="AY1458" s="185" t="s">
        <v>176</v>
      </c>
    </row>
    <row r="1459" spans="2:51" s="13" customFormat="1" ht="22.5" customHeight="1">
      <c r="B1459" s="206"/>
      <c r="C1459" s="207"/>
      <c r="D1459" s="207"/>
      <c r="E1459" s="208" t="s">
        <v>22</v>
      </c>
      <c r="F1459" s="313" t="s">
        <v>848</v>
      </c>
      <c r="G1459" s="314"/>
      <c r="H1459" s="314"/>
      <c r="I1459" s="314"/>
      <c r="J1459" s="207"/>
      <c r="K1459" s="209">
        <v>55.414</v>
      </c>
      <c r="L1459" s="207"/>
      <c r="M1459" s="207"/>
      <c r="N1459" s="207"/>
      <c r="O1459" s="207"/>
      <c r="P1459" s="207"/>
      <c r="Q1459" s="207"/>
      <c r="R1459" s="210"/>
      <c r="T1459" s="211"/>
      <c r="U1459" s="207"/>
      <c r="V1459" s="207"/>
      <c r="W1459" s="207"/>
      <c r="X1459" s="207"/>
      <c r="Y1459" s="207"/>
      <c r="Z1459" s="207"/>
      <c r="AA1459" s="212"/>
      <c r="AT1459" s="213" t="s">
        <v>199</v>
      </c>
      <c r="AU1459" s="213" t="s">
        <v>140</v>
      </c>
      <c r="AV1459" s="13" t="s">
        <v>186</v>
      </c>
      <c r="AW1459" s="13" t="s">
        <v>37</v>
      </c>
      <c r="AX1459" s="13" t="s">
        <v>80</v>
      </c>
      <c r="AY1459" s="213" t="s">
        <v>176</v>
      </c>
    </row>
    <row r="1460" spans="2:51" s="12" customFormat="1" ht="22.5" customHeight="1">
      <c r="B1460" s="194"/>
      <c r="C1460" s="195"/>
      <c r="D1460" s="195"/>
      <c r="E1460" s="196" t="s">
        <v>22</v>
      </c>
      <c r="F1460" s="305" t="s">
        <v>342</v>
      </c>
      <c r="G1460" s="306"/>
      <c r="H1460" s="306"/>
      <c r="I1460" s="306"/>
      <c r="J1460" s="195"/>
      <c r="K1460" s="197" t="s">
        <v>22</v>
      </c>
      <c r="L1460" s="195"/>
      <c r="M1460" s="195"/>
      <c r="N1460" s="195"/>
      <c r="O1460" s="195"/>
      <c r="P1460" s="195"/>
      <c r="Q1460" s="195"/>
      <c r="R1460" s="198"/>
      <c r="T1460" s="199"/>
      <c r="U1460" s="195"/>
      <c r="V1460" s="195"/>
      <c r="W1460" s="195"/>
      <c r="X1460" s="195"/>
      <c r="Y1460" s="195"/>
      <c r="Z1460" s="195"/>
      <c r="AA1460" s="200"/>
      <c r="AT1460" s="201" t="s">
        <v>199</v>
      </c>
      <c r="AU1460" s="201" t="s">
        <v>140</v>
      </c>
      <c r="AV1460" s="12" t="s">
        <v>88</v>
      </c>
      <c r="AW1460" s="12" t="s">
        <v>37</v>
      </c>
      <c r="AX1460" s="12" t="s">
        <v>80</v>
      </c>
      <c r="AY1460" s="201" t="s">
        <v>176</v>
      </c>
    </row>
    <row r="1461" spans="2:51" s="10" customFormat="1" ht="22.5" customHeight="1">
      <c r="B1461" s="178"/>
      <c r="C1461" s="179"/>
      <c r="D1461" s="179"/>
      <c r="E1461" s="180" t="s">
        <v>22</v>
      </c>
      <c r="F1461" s="303" t="s">
        <v>1037</v>
      </c>
      <c r="G1461" s="304"/>
      <c r="H1461" s="304"/>
      <c r="I1461" s="304"/>
      <c r="J1461" s="179"/>
      <c r="K1461" s="181">
        <v>16.362</v>
      </c>
      <c r="L1461" s="179"/>
      <c r="M1461" s="179"/>
      <c r="N1461" s="179"/>
      <c r="O1461" s="179"/>
      <c r="P1461" s="179"/>
      <c r="Q1461" s="179"/>
      <c r="R1461" s="182"/>
      <c r="T1461" s="183"/>
      <c r="U1461" s="179"/>
      <c r="V1461" s="179"/>
      <c r="W1461" s="179"/>
      <c r="X1461" s="179"/>
      <c r="Y1461" s="179"/>
      <c r="Z1461" s="179"/>
      <c r="AA1461" s="184"/>
      <c r="AT1461" s="185" t="s">
        <v>199</v>
      </c>
      <c r="AU1461" s="185" t="s">
        <v>140</v>
      </c>
      <c r="AV1461" s="10" t="s">
        <v>140</v>
      </c>
      <c r="AW1461" s="10" t="s">
        <v>37</v>
      </c>
      <c r="AX1461" s="10" t="s">
        <v>80</v>
      </c>
      <c r="AY1461" s="185" t="s">
        <v>176</v>
      </c>
    </row>
    <row r="1462" spans="2:51" s="10" customFormat="1" ht="22.5" customHeight="1">
      <c r="B1462" s="178"/>
      <c r="C1462" s="179"/>
      <c r="D1462" s="179"/>
      <c r="E1462" s="180" t="s">
        <v>22</v>
      </c>
      <c r="F1462" s="303" t="s">
        <v>1038</v>
      </c>
      <c r="G1462" s="304"/>
      <c r="H1462" s="304"/>
      <c r="I1462" s="304"/>
      <c r="J1462" s="179"/>
      <c r="K1462" s="181">
        <v>12.863</v>
      </c>
      <c r="L1462" s="179"/>
      <c r="M1462" s="179"/>
      <c r="N1462" s="179"/>
      <c r="O1462" s="179"/>
      <c r="P1462" s="179"/>
      <c r="Q1462" s="179"/>
      <c r="R1462" s="182"/>
      <c r="T1462" s="183"/>
      <c r="U1462" s="179"/>
      <c r="V1462" s="179"/>
      <c r="W1462" s="179"/>
      <c r="X1462" s="179"/>
      <c r="Y1462" s="179"/>
      <c r="Z1462" s="179"/>
      <c r="AA1462" s="184"/>
      <c r="AT1462" s="185" t="s">
        <v>199</v>
      </c>
      <c r="AU1462" s="185" t="s">
        <v>140</v>
      </c>
      <c r="AV1462" s="10" t="s">
        <v>140</v>
      </c>
      <c r="AW1462" s="10" t="s">
        <v>37</v>
      </c>
      <c r="AX1462" s="10" t="s">
        <v>80</v>
      </c>
      <c r="AY1462" s="185" t="s">
        <v>176</v>
      </c>
    </row>
    <row r="1463" spans="2:51" s="10" customFormat="1" ht="22.5" customHeight="1">
      <c r="B1463" s="178"/>
      <c r="C1463" s="179"/>
      <c r="D1463" s="179"/>
      <c r="E1463" s="180" t="s">
        <v>22</v>
      </c>
      <c r="F1463" s="303" t="s">
        <v>1044</v>
      </c>
      <c r="G1463" s="304"/>
      <c r="H1463" s="304"/>
      <c r="I1463" s="304"/>
      <c r="J1463" s="179"/>
      <c r="K1463" s="181">
        <v>22.484</v>
      </c>
      <c r="L1463" s="179"/>
      <c r="M1463" s="179"/>
      <c r="N1463" s="179"/>
      <c r="O1463" s="179"/>
      <c r="P1463" s="179"/>
      <c r="Q1463" s="179"/>
      <c r="R1463" s="182"/>
      <c r="T1463" s="183"/>
      <c r="U1463" s="179"/>
      <c r="V1463" s="179"/>
      <c r="W1463" s="179"/>
      <c r="X1463" s="179"/>
      <c r="Y1463" s="179"/>
      <c r="Z1463" s="179"/>
      <c r="AA1463" s="184"/>
      <c r="AT1463" s="185" t="s">
        <v>199</v>
      </c>
      <c r="AU1463" s="185" t="s">
        <v>140</v>
      </c>
      <c r="AV1463" s="10" t="s">
        <v>140</v>
      </c>
      <c r="AW1463" s="10" t="s">
        <v>37</v>
      </c>
      <c r="AX1463" s="10" t="s">
        <v>80</v>
      </c>
      <c r="AY1463" s="185" t="s">
        <v>176</v>
      </c>
    </row>
    <row r="1464" spans="2:51" s="13" customFormat="1" ht="22.5" customHeight="1">
      <c r="B1464" s="206"/>
      <c r="C1464" s="207"/>
      <c r="D1464" s="207"/>
      <c r="E1464" s="208" t="s">
        <v>22</v>
      </c>
      <c r="F1464" s="313" t="s">
        <v>848</v>
      </c>
      <c r="G1464" s="314"/>
      <c r="H1464" s="314"/>
      <c r="I1464" s="314"/>
      <c r="J1464" s="207"/>
      <c r="K1464" s="209">
        <v>51.709</v>
      </c>
      <c r="L1464" s="207"/>
      <c r="M1464" s="207"/>
      <c r="N1464" s="207"/>
      <c r="O1464" s="207"/>
      <c r="P1464" s="207"/>
      <c r="Q1464" s="207"/>
      <c r="R1464" s="210"/>
      <c r="T1464" s="211"/>
      <c r="U1464" s="207"/>
      <c r="V1464" s="207"/>
      <c r="W1464" s="207"/>
      <c r="X1464" s="207"/>
      <c r="Y1464" s="207"/>
      <c r="Z1464" s="207"/>
      <c r="AA1464" s="212"/>
      <c r="AT1464" s="213" t="s">
        <v>199</v>
      </c>
      <c r="AU1464" s="213" t="s">
        <v>140</v>
      </c>
      <c r="AV1464" s="13" t="s">
        <v>186</v>
      </c>
      <c r="AW1464" s="13" t="s">
        <v>37</v>
      </c>
      <c r="AX1464" s="13" t="s">
        <v>80</v>
      </c>
      <c r="AY1464" s="213" t="s">
        <v>176</v>
      </c>
    </row>
    <row r="1465" spans="2:51" s="12" customFormat="1" ht="22.5" customHeight="1">
      <c r="B1465" s="194"/>
      <c r="C1465" s="195"/>
      <c r="D1465" s="195"/>
      <c r="E1465" s="196" t="s">
        <v>22</v>
      </c>
      <c r="F1465" s="305" t="s">
        <v>1063</v>
      </c>
      <c r="G1465" s="306"/>
      <c r="H1465" s="306"/>
      <c r="I1465" s="306"/>
      <c r="J1465" s="195"/>
      <c r="K1465" s="197" t="s">
        <v>22</v>
      </c>
      <c r="L1465" s="195"/>
      <c r="M1465" s="195"/>
      <c r="N1465" s="195"/>
      <c r="O1465" s="195"/>
      <c r="P1465" s="195"/>
      <c r="Q1465" s="195"/>
      <c r="R1465" s="198"/>
      <c r="T1465" s="199"/>
      <c r="U1465" s="195"/>
      <c r="V1465" s="195"/>
      <c r="W1465" s="195"/>
      <c r="X1465" s="195"/>
      <c r="Y1465" s="195"/>
      <c r="Z1465" s="195"/>
      <c r="AA1465" s="200"/>
      <c r="AT1465" s="201" t="s">
        <v>199</v>
      </c>
      <c r="AU1465" s="201" t="s">
        <v>140</v>
      </c>
      <c r="AV1465" s="12" t="s">
        <v>88</v>
      </c>
      <c r="AW1465" s="12" t="s">
        <v>37</v>
      </c>
      <c r="AX1465" s="12" t="s">
        <v>80</v>
      </c>
      <c r="AY1465" s="201" t="s">
        <v>176</v>
      </c>
    </row>
    <row r="1466" spans="2:51" s="10" customFormat="1" ht="22.5" customHeight="1">
      <c r="B1466" s="178"/>
      <c r="C1466" s="179"/>
      <c r="D1466" s="179"/>
      <c r="E1466" s="180" t="s">
        <v>22</v>
      </c>
      <c r="F1466" s="303" t="s">
        <v>2149</v>
      </c>
      <c r="G1466" s="304"/>
      <c r="H1466" s="304"/>
      <c r="I1466" s="304"/>
      <c r="J1466" s="179"/>
      <c r="K1466" s="181">
        <v>17.482</v>
      </c>
      <c r="L1466" s="179"/>
      <c r="M1466" s="179"/>
      <c r="N1466" s="179"/>
      <c r="O1466" s="179"/>
      <c r="P1466" s="179"/>
      <c r="Q1466" s="179"/>
      <c r="R1466" s="182"/>
      <c r="T1466" s="183"/>
      <c r="U1466" s="179"/>
      <c r="V1466" s="179"/>
      <c r="W1466" s="179"/>
      <c r="X1466" s="179"/>
      <c r="Y1466" s="179"/>
      <c r="Z1466" s="179"/>
      <c r="AA1466" s="184"/>
      <c r="AT1466" s="185" t="s">
        <v>199</v>
      </c>
      <c r="AU1466" s="185" t="s">
        <v>140</v>
      </c>
      <c r="AV1466" s="10" t="s">
        <v>140</v>
      </c>
      <c r="AW1466" s="10" t="s">
        <v>37</v>
      </c>
      <c r="AX1466" s="10" t="s">
        <v>80</v>
      </c>
      <c r="AY1466" s="185" t="s">
        <v>176</v>
      </c>
    </row>
    <row r="1467" spans="2:51" s="10" customFormat="1" ht="22.5" customHeight="1">
      <c r="B1467" s="178"/>
      <c r="C1467" s="179"/>
      <c r="D1467" s="179"/>
      <c r="E1467" s="180" t="s">
        <v>22</v>
      </c>
      <c r="F1467" s="303" t="s">
        <v>2150</v>
      </c>
      <c r="G1467" s="304"/>
      <c r="H1467" s="304"/>
      <c r="I1467" s="304"/>
      <c r="J1467" s="179"/>
      <c r="K1467" s="181">
        <v>23.757</v>
      </c>
      <c r="L1467" s="179"/>
      <c r="M1467" s="179"/>
      <c r="N1467" s="179"/>
      <c r="O1467" s="179"/>
      <c r="P1467" s="179"/>
      <c r="Q1467" s="179"/>
      <c r="R1467" s="182"/>
      <c r="T1467" s="183"/>
      <c r="U1467" s="179"/>
      <c r="V1467" s="179"/>
      <c r="W1467" s="179"/>
      <c r="X1467" s="179"/>
      <c r="Y1467" s="179"/>
      <c r="Z1467" s="179"/>
      <c r="AA1467" s="184"/>
      <c r="AT1467" s="185" t="s">
        <v>199</v>
      </c>
      <c r="AU1467" s="185" t="s">
        <v>140</v>
      </c>
      <c r="AV1467" s="10" t="s">
        <v>140</v>
      </c>
      <c r="AW1467" s="10" t="s">
        <v>37</v>
      </c>
      <c r="AX1467" s="10" t="s">
        <v>80</v>
      </c>
      <c r="AY1467" s="185" t="s">
        <v>176</v>
      </c>
    </row>
    <row r="1468" spans="2:51" s="10" customFormat="1" ht="22.5" customHeight="1">
      <c r="B1468" s="178"/>
      <c r="C1468" s="179"/>
      <c r="D1468" s="179"/>
      <c r="E1468" s="180" t="s">
        <v>22</v>
      </c>
      <c r="F1468" s="303" t="s">
        <v>2151</v>
      </c>
      <c r="G1468" s="304"/>
      <c r="H1468" s="304"/>
      <c r="I1468" s="304"/>
      <c r="J1468" s="179"/>
      <c r="K1468" s="181">
        <v>16.791</v>
      </c>
      <c r="L1468" s="179"/>
      <c r="M1468" s="179"/>
      <c r="N1468" s="179"/>
      <c r="O1468" s="179"/>
      <c r="P1468" s="179"/>
      <c r="Q1468" s="179"/>
      <c r="R1468" s="182"/>
      <c r="T1468" s="183"/>
      <c r="U1468" s="179"/>
      <c r="V1468" s="179"/>
      <c r="W1468" s="179"/>
      <c r="X1468" s="179"/>
      <c r="Y1468" s="179"/>
      <c r="Z1468" s="179"/>
      <c r="AA1468" s="184"/>
      <c r="AT1468" s="185" t="s">
        <v>199</v>
      </c>
      <c r="AU1468" s="185" t="s">
        <v>140</v>
      </c>
      <c r="AV1468" s="10" t="s">
        <v>140</v>
      </c>
      <c r="AW1468" s="10" t="s">
        <v>37</v>
      </c>
      <c r="AX1468" s="10" t="s">
        <v>80</v>
      </c>
      <c r="AY1468" s="185" t="s">
        <v>176</v>
      </c>
    </row>
    <row r="1469" spans="2:51" s="10" customFormat="1" ht="22.5" customHeight="1">
      <c r="B1469" s="178"/>
      <c r="C1469" s="179"/>
      <c r="D1469" s="179"/>
      <c r="E1469" s="180" t="s">
        <v>22</v>
      </c>
      <c r="F1469" s="303" t="s">
        <v>2101</v>
      </c>
      <c r="G1469" s="304"/>
      <c r="H1469" s="304"/>
      <c r="I1469" s="304"/>
      <c r="J1469" s="179"/>
      <c r="K1469" s="181">
        <v>23.241</v>
      </c>
      <c r="L1469" s="179"/>
      <c r="M1469" s="179"/>
      <c r="N1469" s="179"/>
      <c r="O1469" s="179"/>
      <c r="P1469" s="179"/>
      <c r="Q1469" s="179"/>
      <c r="R1469" s="182"/>
      <c r="T1469" s="183"/>
      <c r="U1469" s="179"/>
      <c r="V1469" s="179"/>
      <c r="W1469" s="179"/>
      <c r="X1469" s="179"/>
      <c r="Y1469" s="179"/>
      <c r="Z1469" s="179"/>
      <c r="AA1469" s="184"/>
      <c r="AT1469" s="185" t="s">
        <v>199</v>
      </c>
      <c r="AU1469" s="185" t="s">
        <v>140</v>
      </c>
      <c r="AV1469" s="10" t="s">
        <v>140</v>
      </c>
      <c r="AW1469" s="10" t="s">
        <v>37</v>
      </c>
      <c r="AX1469" s="10" t="s">
        <v>80</v>
      </c>
      <c r="AY1469" s="185" t="s">
        <v>176</v>
      </c>
    </row>
    <row r="1470" spans="2:51" s="10" customFormat="1" ht="22.5" customHeight="1">
      <c r="B1470" s="178"/>
      <c r="C1470" s="179"/>
      <c r="D1470" s="179"/>
      <c r="E1470" s="180" t="s">
        <v>22</v>
      </c>
      <c r="F1470" s="303" t="s">
        <v>2102</v>
      </c>
      <c r="G1470" s="304"/>
      <c r="H1470" s="304"/>
      <c r="I1470" s="304"/>
      <c r="J1470" s="179"/>
      <c r="K1470" s="181">
        <v>33.36</v>
      </c>
      <c r="L1470" s="179"/>
      <c r="M1470" s="179"/>
      <c r="N1470" s="179"/>
      <c r="O1470" s="179"/>
      <c r="P1470" s="179"/>
      <c r="Q1470" s="179"/>
      <c r="R1470" s="182"/>
      <c r="T1470" s="183"/>
      <c r="U1470" s="179"/>
      <c r="V1470" s="179"/>
      <c r="W1470" s="179"/>
      <c r="X1470" s="179"/>
      <c r="Y1470" s="179"/>
      <c r="Z1470" s="179"/>
      <c r="AA1470" s="184"/>
      <c r="AT1470" s="185" t="s">
        <v>199</v>
      </c>
      <c r="AU1470" s="185" t="s">
        <v>140</v>
      </c>
      <c r="AV1470" s="10" t="s">
        <v>140</v>
      </c>
      <c r="AW1470" s="10" t="s">
        <v>37</v>
      </c>
      <c r="AX1470" s="10" t="s">
        <v>80</v>
      </c>
      <c r="AY1470" s="185" t="s">
        <v>176</v>
      </c>
    </row>
    <row r="1471" spans="2:51" s="10" customFormat="1" ht="22.5" customHeight="1">
      <c r="B1471" s="178"/>
      <c r="C1471" s="179"/>
      <c r="D1471" s="179"/>
      <c r="E1471" s="180" t="s">
        <v>22</v>
      </c>
      <c r="F1471" s="303" t="s">
        <v>2103</v>
      </c>
      <c r="G1471" s="304"/>
      <c r="H1471" s="304"/>
      <c r="I1471" s="304"/>
      <c r="J1471" s="179"/>
      <c r="K1471" s="181">
        <v>30.58</v>
      </c>
      <c r="L1471" s="179"/>
      <c r="M1471" s="179"/>
      <c r="N1471" s="179"/>
      <c r="O1471" s="179"/>
      <c r="P1471" s="179"/>
      <c r="Q1471" s="179"/>
      <c r="R1471" s="182"/>
      <c r="T1471" s="183"/>
      <c r="U1471" s="179"/>
      <c r="V1471" s="179"/>
      <c r="W1471" s="179"/>
      <c r="X1471" s="179"/>
      <c r="Y1471" s="179"/>
      <c r="Z1471" s="179"/>
      <c r="AA1471" s="184"/>
      <c r="AT1471" s="185" t="s">
        <v>199</v>
      </c>
      <c r="AU1471" s="185" t="s">
        <v>140</v>
      </c>
      <c r="AV1471" s="10" t="s">
        <v>140</v>
      </c>
      <c r="AW1471" s="10" t="s">
        <v>37</v>
      </c>
      <c r="AX1471" s="10" t="s">
        <v>80</v>
      </c>
      <c r="AY1471" s="185" t="s">
        <v>176</v>
      </c>
    </row>
    <row r="1472" spans="2:51" s="10" customFormat="1" ht="22.5" customHeight="1">
      <c r="B1472" s="178"/>
      <c r="C1472" s="179"/>
      <c r="D1472" s="179"/>
      <c r="E1472" s="180" t="s">
        <v>22</v>
      </c>
      <c r="F1472" s="303" t="s">
        <v>2152</v>
      </c>
      <c r="G1472" s="304"/>
      <c r="H1472" s="304"/>
      <c r="I1472" s="304"/>
      <c r="J1472" s="179"/>
      <c r="K1472" s="181">
        <v>23.241</v>
      </c>
      <c r="L1472" s="179"/>
      <c r="M1472" s="179"/>
      <c r="N1472" s="179"/>
      <c r="O1472" s="179"/>
      <c r="P1472" s="179"/>
      <c r="Q1472" s="179"/>
      <c r="R1472" s="182"/>
      <c r="T1472" s="183"/>
      <c r="U1472" s="179"/>
      <c r="V1472" s="179"/>
      <c r="W1472" s="179"/>
      <c r="X1472" s="179"/>
      <c r="Y1472" s="179"/>
      <c r="Z1472" s="179"/>
      <c r="AA1472" s="184"/>
      <c r="AT1472" s="185" t="s">
        <v>199</v>
      </c>
      <c r="AU1472" s="185" t="s">
        <v>140</v>
      </c>
      <c r="AV1472" s="10" t="s">
        <v>140</v>
      </c>
      <c r="AW1472" s="10" t="s">
        <v>37</v>
      </c>
      <c r="AX1472" s="10" t="s">
        <v>80</v>
      </c>
      <c r="AY1472" s="185" t="s">
        <v>176</v>
      </c>
    </row>
    <row r="1473" spans="2:51" s="13" customFormat="1" ht="22.5" customHeight="1">
      <c r="B1473" s="206"/>
      <c r="C1473" s="207"/>
      <c r="D1473" s="207"/>
      <c r="E1473" s="208" t="s">
        <v>22</v>
      </c>
      <c r="F1473" s="313" t="s">
        <v>848</v>
      </c>
      <c r="G1473" s="314"/>
      <c r="H1473" s="314"/>
      <c r="I1473" s="314"/>
      <c r="J1473" s="207"/>
      <c r="K1473" s="209">
        <v>168.452</v>
      </c>
      <c r="L1473" s="207"/>
      <c r="M1473" s="207"/>
      <c r="N1473" s="207"/>
      <c r="O1473" s="207"/>
      <c r="P1473" s="207"/>
      <c r="Q1473" s="207"/>
      <c r="R1473" s="210"/>
      <c r="T1473" s="211"/>
      <c r="U1473" s="207"/>
      <c r="V1473" s="207"/>
      <c r="W1473" s="207"/>
      <c r="X1473" s="207"/>
      <c r="Y1473" s="207"/>
      <c r="Z1473" s="207"/>
      <c r="AA1473" s="212"/>
      <c r="AT1473" s="213" t="s">
        <v>199</v>
      </c>
      <c r="AU1473" s="213" t="s">
        <v>140</v>
      </c>
      <c r="AV1473" s="13" t="s">
        <v>186</v>
      </c>
      <c r="AW1473" s="13" t="s">
        <v>37</v>
      </c>
      <c r="AX1473" s="13" t="s">
        <v>80</v>
      </c>
      <c r="AY1473" s="213" t="s">
        <v>176</v>
      </c>
    </row>
    <row r="1474" spans="2:51" s="11" customFormat="1" ht="22.5" customHeight="1">
      <c r="B1474" s="186"/>
      <c r="C1474" s="187"/>
      <c r="D1474" s="187"/>
      <c r="E1474" s="188" t="s">
        <v>22</v>
      </c>
      <c r="F1474" s="271" t="s">
        <v>200</v>
      </c>
      <c r="G1474" s="272"/>
      <c r="H1474" s="272"/>
      <c r="I1474" s="272"/>
      <c r="J1474" s="187"/>
      <c r="K1474" s="189">
        <v>275.575</v>
      </c>
      <c r="L1474" s="187"/>
      <c r="M1474" s="187"/>
      <c r="N1474" s="187"/>
      <c r="O1474" s="187"/>
      <c r="P1474" s="187"/>
      <c r="Q1474" s="187"/>
      <c r="R1474" s="190"/>
      <c r="T1474" s="191"/>
      <c r="U1474" s="187"/>
      <c r="V1474" s="187"/>
      <c r="W1474" s="187"/>
      <c r="X1474" s="187"/>
      <c r="Y1474" s="187"/>
      <c r="Z1474" s="187"/>
      <c r="AA1474" s="192"/>
      <c r="AT1474" s="193" t="s">
        <v>199</v>
      </c>
      <c r="AU1474" s="193" t="s">
        <v>140</v>
      </c>
      <c r="AV1474" s="11" t="s">
        <v>181</v>
      </c>
      <c r="AW1474" s="11" t="s">
        <v>37</v>
      </c>
      <c r="AX1474" s="11" t="s">
        <v>88</v>
      </c>
      <c r="AY1474" s="193" t="s">
        <v>176</v>
      </c>
    </row>
    <row r="1475" spans="2:65" s="1" customFormat="1" ht="31.5" customHeight="1">
      <c r="B1475" s="38"/>
      <c r="C1475" s="171" t="s">
        <v>2153</v>
      </c>
      <c r="D1475" s="171" t="s">
        <v>177</v>
      </c>
      <c r="E1475" s="172" t="s">
        <v>2154</v>
      </c>
      <c r="F1475" s="265" t="s">
        <v>2155</v>
      </c>
      <c r="G1475" s="265"/>
      <c r="H1475" s="265"/>
      <c r="I1475" s="265"/>
      <c r="J1475" s="173" t="s">
        <v>269</v>
      </c>
      <c r="K1475" s="174">
        <v>537.31</v>
      </c>
      <c r="L1475" s="266">
        <v>0</v>
      </c>
      <c r="M1475" s="267"/>
      <c r="N1475" s="268">
        <f>ROUND(L1475*K1475,2)</f>
        <v>0</v>
      </c>
      <c r="O1475" s="268"/>
      <c r="P1475" s="268"/>
      <c r="Q1475" s="268"/>
      <c r="R1475" s="40"/>
      <c r="T1475" s="175" t="s">
        <v>22</v>
      </c>
      <c r="U1475" s="47" t="s">
        <v>45</v>
      </c>
      <c r="V1475" s="39"/>
      <c r="W1475" s="176">
        <f>V1475*K1475</f>
        <v>0</v>
      </c>
      <c r="X1475" s="176">
        <v>0.00015</v>
      </c>
      <c r="Y1475" s="176">
        <f>X1475*K1475</f>
        <v>0.08059649999999999</v>
      </c>
      <c r="Z1475" s="176">
        <v>0</v>
      </c>
      <c r="AA1475" s="177">
        <f>Z1475*K1475</f>
        <v>0</v>
      </c>
      <c r="AR1475" s="21" t="s">
        <v>318</v>
      </c>
      <c r="AT1475" s="21" t="s">
        <v>177</v>
      </c>
      <c r="AU1475" s="21" t="s">
        <v>140</v>
      </c>
      <c r="AY1475" s="21" t="s">
        <v>176</v>
      </c>
      <c r="BE1475" s="113">
        <f>IF(U1475="základní",N1475,0)</f>
        <v>0</v>
      </c>
      <c r="BF1475" s="113">
        <f>IF(U1475="snížená",N1475,0)</f>
        <v>0</v>
      </c>
      <c r="BG1475" s="113">
        <f>IF(U1475="zákl. přenesená",N1475,0)</f>
        <v>0</v>
      </c>
      <c r="BH1475" s="113">
        <f>IF(U1475="sníž. přenesená",N1475,0)</f>
        <v>0</v>
      </c>
      <c r="BI1475" s="113">
        <f>IF(U1475="nulová",N1475,0)</f>
        <v>0</v>
      </c>
      <c r="BJ1475" s="21" t="s">
        <v>88</v>
      </c>
      <c r="BK1475" s="113">
        <f>ROUND(L1475*K1475,2)</f>
        <v>0</v>
      </c>
      <c r="BL1475" s="21" t="s">
        <v>318</v>
      </c>
      <c r="BM1475" s="21" t="s">
        <v>2156</v>
      </c>
    </row>
    <row r="1476" spans="2:51" s="10" customFormat="1" ht="22.5" customHeight="1">
      <c r="B1476" s="178"/>
      <c r="C1476" s="179"/>
      <c r="D1476" s="179"/>
      <c r="E1476" s="180" t="s">
        <v>22</v>
      </c>
      <c r="F1476" s="269" t="s">
        <v>1236</v>
      </c>
      <c r="G1476" s="270"/>
      <c r="H1476" s="270"/>
      <c r="I1476" s="270"/>
      <c r="J1476" s="179"/>
      <c r="K1476" s="181">
        <v>82.27</v>
      </c>
      <c r="L1476" s="179"/>
      <c r="M1476" s="179"/>
      <c r="N1476" s="179"/>
      <c r="O1476" s="179"/>
      <c r="P1476" s="179"/>
      <c r="Q1476" s="179"/>
      <c r="R1476" s="182"/>
      <c r="T1476" s="183"/>
      <c r="U1476" s="179"/>
      <c r="V1476" s="179"/>
      <c r="W1476" s="179"/>
      <c r="X1476" s="179"/>
      <c r="Y1476" s="179"/>
      <c r="Z1476" s="179"/>
      <c r="AA1476" s="184"/>
      <c r="AT1476" s="185" t="s">
        <v>199</v>
      </c>
      <c r="AU1476" s="185" t="s">
        <v>140</v>
      </c>
      <c r="AV1476" s="10" t="s">
        <v>140</v>
      </c>
      <c r="AW1476" s="10" t="s">
        <v>37</v>
      </c>
      <c r="AX1476" s="10" t="s">
        <v>80</v>
      </c>
      <c r="AY1476" s="185" t="s">
        <v>176</v>
      </c>
    </row>
    <row r="1477" spans="2:51" s="10" customFormat="1" ht="22.5" customHeight="1">
      <c r="B1477" s="178"/>
      <c r="C1477" s="179"/>
      <c r="D1477" s="179"/>
      <c r="E1477" s="180" t="s">
        <v>22</v>
      </c>
      <c r="F1477" s="303" t="s">
        <v>1365</v>
      </c>
      <c r="G1477" s="304"/>
      <c r="H1477" s="304"/>
      <c r="I1477" s="304"/>
      <c r="J1477" s="179"/>
      <c r="K1477" s="181">
        <v>387.6</v>
      </c>
      <c r="L1477" s="179"/>
      <c r="M1477" s="179"/>
      <c r="N1477" s="179"/>
      <c r="O1477" s="179"/>
      <c r="P1477" s="179"/>
      <c r="Q1477" s="179"/>
      <c r="R1477" s="182"/>
      <c r="T1477" s="183"/>
      <c r="U1477" s="179"/>
      <c r="V1477" s="179"/>
      <c r="W1477" s="179"/>
      <c r="X1477" s="179"/>
      <c r="Y1477" s="179"/>
      <c r="Z1477" s="179"/>
      <c r="AA1477" s="184"/>
      <c r="AT1477" s="185" t="s">
        <v>199</v>
      </c>
      <c r="AU1477" s="185" t="s">
        <v>140</v>
      </c>
      <c r="AV1477" s="10" t="s">
        <v>140</v>
      </c>
      <c r="AW1477" s="10" t="s">
        <v>37</v>
      </c>
      <c r="AX1477" s="10" t="s">
        <v>80</v>
      </c>
      <c r="AY1477" s="185" t="s">
        <v>176</v>
      </c>
    </row>
    <row r="1478" spans="2:51" s="10" customFormat="1" ht="22.5" customHeight="1">
      <c r="B1478" s="178"/>
      <c r="C1478" s="179"/>
      <c r="D1478" s="179"/>
      <c r="E1478" s="180" t="s">
        <v>22</v>
      </c>
      <c r="F1478" s="303" t="s">
        <v>673</v>
      </c>
      <c r="G1478" s="304"/>
      <c r="H1478" s="304"/>
      <c r="I1478" s="304"/>
      <c r="J1478" s="179"/>
      <c r="K1478" s="181">
        <v>0</v>
      </c>
      <c r="L1478" s="179"/>
      <c r="M1478" s="179"/>
      <c r="N1478" s="179"/>
      <c r="O1478" s="179"/>
      <c r="P1478" s="179"/>
      <c r="Q1478" s="179"/>
      <c r="R1478" s="182"/>
      <c r="T1478" s="183"/>
      <c r="U1478" s="179"/>
      <c r="V1478" s="179"/>
      <c r="W1478" s="179"/>
      <c r="X1478" s="179"/>
      <c r="Y1478" s="179"/>
      <c r="Z1478" s="179"/>
      <c r="AA1478" s="184"/>
      <c r="AT1478" s="185" t="s">
        <v>199</v>
      </c>
      <c r="AU1478" s="185" t="s">
        <v>140</v>
      </c>
      <c r="AV1478" s="10" t="s">
        <v>140</v>
      </c>
      <c r="AW1478" s="10" t="s">
        <v>37</v>
      </c>
      <c r="AX1478" s="10" t="s">
        <v>80</v>
      </c>
      <c r="AY1478" s="185" t="s">
        <v>176</v>
      </c>
    </row>
    <row r="1479" spans="2:51" s="10" customFormat="1" ht="22.5" customHeight="1">
      <c r="B1479" s="178"/>
      <c r="C1479" s="179"/>
      <c r="D1479" s="179"/>
      <c r="E1479" s="180" t="s">
        <v>22</v>
      </c>
      <c r="F1479" s="303" t="s">
        <v>2157</v>
      </c>
      <c r="G1479" s="304"/>
      <c r="H1479" s="304"/>
      <c r="I1479" s="304"/>
      <c r="J1479" s="179"/>
      <c r="K1479" s="181">
        <v>67.44</v>
      </c>
      <c r="L1479" s="179"/>
      <c r="M1479" s="179"/>
      <c r="N1479" s="179"/>
      <c r="O1479" s="179"/>
      <c r="P1479" s="179"/>
      <c r="Q1479" s="179"/>
      <c r="R1479" s="182"/>
      <c r="T1479" s="183"/>
      <c r="U1479" s="179"/>
      <c r="V1479" s="179"/>
      <c r="W1479" s="179"/>
      <c r="X1479" s="179"/>
      <c r="Y1479" s="179"/>
      <c r="Z1479" s="179"/>
      <c r="AA1479" s="184"/>
      <c r="AT1479" s="185" t="s">
        <v>199</v>
      </c>
      <c r="AU1479" s="185" t="s">
        <v>140</v>
      </c>
      <c r="AV1479" s="10" t="s">
        <v>140</v>
      </c>
      <c r="AW1479" s="10" t="s">
        <v>37</v>
      </c>
      <c r="AX1479" s="10" t="s">
        <v>80</v>
      </c>
      <c r="AY1479" s="185" t="s">
        <v>176</v>
      </c>
    </row>
    <row r="1480" spans="2:51" s="11" customFormat="1" ht="22.5" customHeight="1">
      <c r="B1480" s="186"/>
      <c r="C1480" s="187"/>
      <c r="D1480" s="187"/>
      <c r="E1480" s="188" t="s">
        <v>22</v>
      </c>
      <c r="F1480" s="271" t="s">
        <v>200</v>
      </c>
      <c r="G1480" s="272"/>
      <c r="H1480" s="272"/>
      <c r="I1480" s="272"/>
      <c r="J1480" s="187"/>
      <c r="K1480" s="189">
        <v>537.31</v>
      </c>
      <c r="L1480" s="187"/>
      <c r="M1480" s="187"/>
      <c r="N1480" s="187"/>
      <c r="O1480" s="187"/>
      <c r="P1480" s="187"/>
      <c r="Q1480" s="187"/>
      <c r="R1480" s="190"/>
      <c r="T1480" s="191"/>
      <c r="U1480" s="187"/>
      <c r="V1480" s="187"/>
      <c r="W1480" s="187"/>
      <c r="X1480" s="187"/>
      <c r="Y1480" s="187"/>
      <c r="Z1480" s="187"/>
      <c r="AA1480" s="192"/>
      <c r="AT1480" s="193" t="s">
        <v>199</v>
      </c>
      <c r="AU1480" s="193" t="s">
        <v>140</v>
      </c>
      <c r="AV1480" s="11" t="s">
        <v>181</v>
      </c>
      <c r="AW1480" s="11" t="s">
        <v>37</v>
      </c>
      <c r="AX1480" s="11" t="s">
        <v>88</v>
      </c>
      <c r="AY1480" s="193" t="s">
        <v>176</v>
      </c>
    </row>
    <row r="1481" spans="2:65" s="1" customFormat="1" ht="31.5" customHeight="1">
      <c r="B1481" s="38"/>
      <c r="C1481" s="202" t="s">
        <v>2158</v>
      </c>
      <c r="D1481" s="202" t="s">
        <v>352</v>
      </c>
      <c r="E1481" s="203" t="s">
        <v>2159</v>
      </c>
      <c r="F1481" s="307" t="s">
        <v>2160</v>
      </c>
      <c r="G1481" s="307"/>
      <c r="H1481" s="307"/>
      <c r="I1481" s="307"/>
      <c r="J1481" s="204" t="s">
        <v>269</v>
      </c>
      <c r="K1481" s="205">
        <v>591.041</v>
      </c>
      <c r="L1481" s="308">
        <v>0</v>
      </c>
      <c r="M1481" s="309"/>
      <c r="N1481" s="310">
        <f>ROUND(L1481*K1481,2)</f>
        <v>0</v>
      </c>
      <c r="O1481" s="268"/>
      <c r="P1481" s="268"/>
      <c r="Q1481" s="268"/>
      <c r="R1481" s="40"/>
      <c r="T1481" s="175" t="s">
        <v>22</v>
      </c>
      <c r="U1481" s="47" t="s">
        <v>45</v>
      </c>
      <c r="V1481" s="39"/>
      <c r="W1481" s="176">
        <f>V1481*K1481</f>
        <v>0</v>
      </c>
      <c r="X1481" s="176">
        <v>0.0026</v>
      </c>
      <c r="Y1481" s="176">
        <f>X1481*K1481</f>
        <v>1.5367066</v>
      </c>
      <c r="Z1481" s="176">
        <v>0</v>
      </c>
      <c r="AA1481" s="177">
        <f>Z1481*K1481</f>
        <v>0</v>
      </c>
      <c r="AR1481" s="21" t="s">
        <v>442</v>
      </c>
      <c r="AT1481" s="21" t="s">
        <v>352</v>
      </c>
      <c r="AU1481" s="21" t="s">
        <v>140</v>
      </c>
      <c r="AY1481" s="21" t="s">
        <v>176</v>
      </c>
      <c r="BE1481" s="113">
        <f>IF(U1481="základní",N1481,0)</f>
        <v>0</v>
      </c>
      <c r="BF1481" s="113">
        <f>IF(U1481="snížená",N1481,0)</f>
        <v>0</v>
      </c>
      <c r="BG1481" s="113">
        <f>IF(U1481="zákl. přenesená",N1481,0)</f>
        <v>0</v>
      </c>
      <c r="BH1481" s="113">
        <f>IF(U1481="sníž. přenesená",N1481,0)</f>
        <v>0</v>
      </c>
      <c r="BI1481" s="113">
        <f>IF(U1481="nulová",N1481,0)</f>
        <v>0</v>
      </c>
      <c r="BJ1481" s="21" t="s">
        <v>88</v>
      </c>
      <c r="BK1481" s="113">
        <f>ROUND(L1481*K1481,2)</f>
        <v>0</v>
      </c>
      <c r="BL1481" s="21" t="s">
        <v>318</v>
      </c>
      <c r="BM1481" s="21" t="s">
        <v>2161</v>
      </c>
    </row>
    <row r="1482" spans="2:65" s="1" customFormat="1" ht="22.5" customHeight="1">
      <c r="B1482" s="38"/>
      <c r="C1482" s="171" t="s">
        <v>2162</v>
      </c>
      <c r="D1482" s="171" t="s">
        <v>177</v>
      </c>
      <c r="E1482" s="172" t="s">
        <v>2163</v>
      </c>
      <c r="F1482" s="265" t="s">
        <v>2164</v>
      </c>
      <c r="G1482" s="265"/>
      <c r="H1482" s="265"/>
      <c r="I1482" s="265"/>
      <c r="J1482" s="173" t="s">
        <v>269</v>
      </c>
      <c r="K1482" s="174">
        <v>185.98</v>
      </c>
      <c r="L1482" s="266">
        <v>0</v>
      </c>
      <c r="M1482" s="267"/>
      <c r="N1482" s="268">
        <f>ROUND(L1482*K1482,2)</f>
        <v>0</v>
      </c>
      <c r="O1482" s="268"/>
      <c r="P1482" s="268"/>
      <c r="Q1482" s="268"/>
      <c r="R1482" s="40"/>
      <c r="T1482" s="175" t="s">
        <v>22</v>
      </c>
      <c r="U1482" s="47" t="s">
        <v>45</v>
      </c>
      <c r="V1482" s="39"/>
      <c r="W1482" s="176">
        <f>V1482*K1482</f>
        <v>0</v>
      </c>
      <c r="X1482" s="176">
        <v>3E-05</v>
      </c>
      <c r="Y1482" s="176">
        <f>X1482*K1482</f>
        <v>0.0055794</v>
      </c>
      <c r="Z1482" s="176">
        <v>0</v>
      </c>
      <c r="AA1482" s="177">
        <f>Z1482*K1482</f>
        <v>0</v>
      </c>
      <c r="AR1482" s="21" t="s">
        <v>318</v>
      </c>
      <c r="AT1482" s="21" t="s">
        <v>177</v>
      </c>
      <c r="AU1482" s="21" t="s">
        <v>140</v>
      </c>
      <c r="AY1482" s="21" t="s">
        <v>176</v>
      </c>
      <c r="BE1482" s="113">
        <f>IF(U1482="základní",N1482,0)</f>
        <v>0</v>
      </c>
      <c r="BF1482" s="113">
        <f>IF(U1482="snížená",N1482,0)</f>
        <v>0</v>
      </c>
      <c r="BG1482" s="113">
        <f>IF(U1482="zákl. přenesená",N1482,0)</f>
        <v>0</v>
      </c>
      <c r="BH1482" s="113">
        <f>IF(U1482="sníž. přenesená",N1482,0)</f>
        <v>0</v>
      </c>
      <c r="BI1482" s="113">
        <f>IF(U1482="nulová",N1482,0)</f>
        <v>0</v>
      </c>
      <c r="BJ1482" s="21" t="s">
        <v>88</v>
      </c>
      <c r="BK1482" s="113">
        <f>ROUND(L1482*K1482,2)</f>
        <v>0</v>
      </c>
      <c r="BL1482" s="21" t="s">
        <v>318</v>
      </c>
      <c r="BM1482" s="21" t="s">
        <v>2165</v>
      </c>
    </row>
    <row r="1483" spans="2:51" s="10" customFormat="1" ht="22.5" customHeight="1">
      <c r="B1483" s="178"/>
      <c r="C1483" s="179"/>
      <c r="D1483" s="179"/>
      <c r="E1483" s="180" t="s">
        <v>22</v>
      </c>
      <c r="F1483" s="269" t="s">
        <v>1237</v>
      </c>
      <c r="G1483" s="270"/>
      <c r="H1483" s="270"/>
      <c r="I1483" s="270"/>
      <c r="J1483" s="179"/>
      <c r="K1483" s="181">
        <v>73.65</v>
      </c>
      <c r="L1483" s="179"/>
      <c r="M1483" s="179"/>
      <c r="N1483" s="179"/>
      <c r="O1483" s="179"/>
      <c r="P1483" s="179"/>
      <c r="Q1483" s="179"/>
      <c r="R1483" s="182"/>
      <c r="T1483" s="183"/>
      <c r="U1483" s="179"/>
      <c r="V1483" s="179"/>
      <c r="W1483" s="179"/>
      <c r="X1483" s="179"/>
      <c r="Y1483" s="179"/>
      <c r="Z1483" s="179"/>
      <c r="AA1483" s="184"/>
      <c r="AT1483" s="185" t="s">
        <v>199</v>
      </c>
      <c r="AU1483" s="185" t="s">
        <v>140</v>
      </c>
      <c r="AV1483" s="10" t="s">
        <v>140</v>
      </c>
      <c r="AW1483" s="10" t="s">
        <v>37</v>
      </c>
      <c r="AX1483" s="10" t="s">
        <v>80</v>
      </c>
      <c r="AY1483" s="185" t="s">
        <v>176</v>
      </c>
    </row>
    <row r="1484" spans="2:51" s="10" customFormat="1" ht="22.5" customHeight="1">
      <c r="B1484" s="178"/>
      <c r="C1484" s="179"/>
      <c r="D1484" s="179"/>
      <c r="E1484" s="180" t="s">
        <v>22</v>
      </c>
      <c r="F1484" s="303" t="s">
        <v>2166</v>
      </c>
      <c r="G1484" s="304"/>
      <c r="H1484" s="304"/>
      <c r="I1484" s="304"/>
      <c r="J1484" s="179"/>
      <c r="K1484" s="181">
        <v>112.33</v>
      </c>
      <c r="L1484" s="179"/>
      <c r="M1484" s="179"/>
      <c r="N1484" s="179"/>
      <c r="O1484" s="179"/>
      <c r="P1484" s="179"/>
      <c r="Q1484" s="179"/>
      <c r="R1484" s="182"/>
      <c r="T1484" s="183"/>
      <c r="U1484" s="179"/>
      <c r="V1484" s="179"/>
      <c r="W1484" s="179"/>
      <c r="X1484" s="179"/>
      <c r="Y1484" s="179"/>
      <c r="Z1484" s="179"/>
      <c r="AA1484" s="184"/>
      <c r="AT1484" s="185" t="s">
        <v>199</v>
      </c>
      <c r="AU1484" s="185" t="s">
        <v>140</v>
      </c>
      <c r="AV1484" s="10" t="s">
        <v>140</v>
      </c>
      <c r="AW1484" s="10" t="s">
        <v>37</v>
      </c>
      <c r="AX1484" s="10" t="s">
        <v>80</v>
      </c>
      <c r="AY1484" s="185" t="s">
        <v>176</v>
      </c>
    </row>
    <row r="1485" spans="2:51" s="11" customFormat="1" ht="22.5" customHeight="1">
      <c r="B1485" s="186"/>
      <c r="C1485" s="187"/>
      <c r="D1485" s="187"/>
      <c r="E1485" s="188" t="s">
        <v>22</v>
      </c>
      <c r="F1485" s="271" t="s">
        <v>200</v>
      </c>
      <c r="G1485" s="272"/>
      <c r="H1485" s="272"/>
      <c r="I1485" s="272"/>
      <c r="J1485" s="187"/>
      <c r="K1485" s="189">
        <v>185.98</v>
      </c>
      <c r="L1485" s="187"/>
      <c r="M1485" s="187"/>
      <c r="N1485" s="187"/>
      <c r="O1485" s="187"/>
      <c r="P1485" s="187"/>
      <c r="Q1485" s="187"/>
      <c r="R1485" s="190"/>
      <c r="T1485" s="191"/>
      <c r="U1485" s="187"/>
      <c r="V1485" s="187"/>
      <c r="W1485" s="187"/>
      <c r="X1485" s="187"/>
      <c r="Y1485" s="187"/>
      <c r="Z1485" s="187"/>
      <c r="AA1485" s="192"/>
      <c r="AT1485" s="193" t="s">
        <v>199</v>
      </c>
      <c r="AU1485" s="193" t="s">
        <v>140</v>
      </c>
      <c r="AV1485" s="11" t="s">
        <v>181</v>
      </c>
      <c r="AW1485" s="11" t="s">
        <v>37</v>
      </c>
      <c r="AX1485" s="11" t="s">
        <v>88</v>
      </c>
      <c r="AY1485" s="193" t="s">
        <v>176</v>
      </c>
    </row>
    <row r="1486" spans="2:65" s="1" customFormat="1" ht="22.5" customHeight="1">
      <c r="B1486" s="38"/>
      <c r="C1486" s="202" t="s">
        <v>2167</v>
      </c>
      <c r="D1486" s="202" t="s">
        <v>352</v>
      </c>
      <c r="E1486" s="203" t="s">
        <v>2168</v>
      </c>
      <c r="F1486" s="307" t="s">
        <v>2169</v>
      </c>
      <c r="G1486" s="307"/>
      <c r="H1486" s="307"/>
      <c r="I1486" s="307"/>
      <c r="J1486" s="204" t="s">
        <v>269</v>
      </c>
      <c r="K1486" s="205">
        <v>204.578</v>
      </c>
      <c r="L1486" s="308">
        <v>0</v>
      </c>
      <c r="M1486" s="309"/>
      <c r="N1486" s="310">
        <f>ROUND(L1486*K1486,2)</f>
        <v>0</v>
      </c>
      <c r="O1486" s="268"/>
      <c r="P1486" s="268"/>
      <c r="Q1486" s="268"/>
      <c r="R1486" s="40"/>
      <c r="T1486" s="175" t="s">
        <v>22</v>
      </c>
      <c r="U1486" s="47" t="s">
        <v>45</v>
      </c>
      <c r="V1486" s="39"/>
      <c r="W1486" s="176">
        <f>V1486*K1486</f>
        <v>0</v>
      </c>
      <c r="X1486" s="176">
        <v>0.00235</v>
      </c>
      <c r="Y1486" s="176">
        <f>X1486*K1486</f>
        <v>0.4807583</v>
      </c>
      <c r="Z1486" s="176">
        <v>0</v>
      </c>
      <c r="AA1486" s="177">
        <f>Z1486*K1486</f>
        <v>0</v>
      </c>
      <c r="AR1486" s="21" t="s">
        <v>442</v>
      </c>
      <c r="AT1486" s="21" t="s">
        <v>352</v>
      </c>
      <c r="AU1486" s="21" t="s">
        <v>140</v>
      </c>
      <c r="AY1486" s="21" t="s">
        <v>176</v>
      </c>
      <c r="BE1486" s="113">
        <f>IF(U1486="základní",N1486,0)</f>
        <v>0</v>
      </c>
      <c r="BF1486" s="113">
        <f>IF(U1486="snížená",N1486,0)</f>
        <v>0</v>
      </c>
      <c r="BG1486" s="113">
        <f>IF(U1486="zákl. přenesená",N1486,0)</f>
        <v>0</v>
      </c>
      <c r="BH1486" s="113">
        <f>IF(U1486="sníž. přenesená",N1486,0)</f>
        <v>0</v>
      </c>
      <c r="BI1486" s="113">
        <f>IF(U1486="nulová",N1486,0)</f>
        <v>0</v>
      </c>
      <c r="BJ1486" s="21" t="s">
        <v>88</v>
      </c>
      <c r="BK1486" s="113">
        <f>ROUND(L1486*K1486,2)</f>
        <v>0</v>
      </c>
      <c r="BL1486" s="21" t="s">
        <v>318</v>
      </c>
      <c r="BM1486" s="21" t="s">
        <v>2170</v>
      </c>
    </row>
    <row r="1487" spans="2:65" s="1" customFormat="1" ht="22.5" customHeight="1">
      <c r="B1487" s="38"/>
      <c r="C1487" s="171" t="s">
        <v>2171</v>
      </c>
      <c r="D1487" s="171" t="s">
        <v>177</v>
      </c>
      <c r="E1487" s="172" t="s">
        <v>2172</v>
      </c>
      <c r="F1487" s="265" t="s">
        <v>2173</v>
      </c>
      <c r="G1487" s="265"/>
      <c r="H1487" s="265"/>
      <c r="I1487" s="265"/>
      <c r="J1487" s="173" t="s">
        <v>269</v>
      </c>
      <c r="K1487" s="174">
        <v>179.77</v>
      </c>
      <c r="L1487" s="266">
        <v>0</v>
      </c>
      <c r="M1487" s="267"/>
      <c r="N1487" s="268">
        <f>ROUND(L1487*K1487,2)</f>
        <v>0</v>
      </c>
      <c r="O1487" s="268"/>
      <c r="P1487" s="268"/>
      <c r="Q1487" s="268"/>
      <c r="R1487" s="40"/>
      <c r="T1487" s="175" t="s">
        <v>22</v>
      </c>
      <c r="U1487" s="47" t="s">
        <v>45</v>
      </c>
      <c r="V1487" s="39"/>
      <c r="W1487" s="176">
        <f>V1487*K1487</f>
        <v>0</v>
      </c>
      <c r="X1487" s="176">
        <v>0</v>
      </c>
      <c r="Y1487" s="176">
        <f>X1487*K1487</f>
        <v>0</v>
      </c>
      <c r="Z1487" s="176">
        <v>0</v>
      </c>
      <c r="AA1487" s="177">
        <f>Z1487*K1487</f>
        <v>0</v>
      </c>
      <c r="AR1487" s="21" t="s">
        <v>318</v>
      </c>
      <c r="AT1487" s="21" t="s">
        <v>177</v>
      </c>
      <c r="AU1487" s="21" t="s">
        <v>140</v>
      </c>
      <c r="AY1487" s="21" t="s">
        <v>176</v>
      </c>
      <c r="BE1487" s="113">
        <f>IF(U1487="základní",N1487,0)</f>
        <v>0</v>
      </c>
      <c r="BF1487" s="113">
        <f>IF(U1487="snížená",N1487,0)</f>
        <v>0</v>
      </c>
      <c r="BG1487" s="113">
        <f>IF(U1487="zákl. přenesená",N1487,0)</f>
        <v>0</v>
      </c>
      <c r="BH1487" s="113">
        <f>IF(U1487="sníž. přenesená",N1487,0)</f>
        <v>0</v>
      </c>
      <c r="BI1487" s="113">
        <f>IF(U1487="nulová",N1487,0)</f>
        <v>0</v>
      </c>
      <c r="BJ1487" s="21" t="s">
        <v>88</v>
      </c>
      <c r="BK1487" s="113">
        <f>ROUND(L1487*K1487,2)</f>
        <v>0</v>
      </c>
      <c r="BL1487" s="21" t="s">
        <v>318</v>
      </c>
      <c r="BM1487" s="21" t="s">
        <v>2174</v>
      </c>
    </row>
    <row r="1488" spans="2:51" s="10" customFormat="1" ht="22.5" customHeight="1">
      <c r="B1488" s="178"/>
      <c r="C1488" s="179"/>
      <c r="D1488" s="179"/>
      <c r="E1488" s="180" t="s">
        <v>22</v>
      </c>
      <c r="F1488" s="269" t="s">
        <v>2175</v>
      </c>
      <c r="G1488" s="270"/>
      <c r="H1488" s="270"/>
      <c r="I1488" s="270"/>
      <c r="J1488" s="179"/>
      <c r="K1488" s="181">
        <v>179.77</v>
      </c>
      <c r="L1488" s="179"/>
      <c r="M1488" s="179"/>
      <c r="N1488" s="179"/>
      <c r="O1488" s="179"/>
      <c r="P1488" s="179"/>
      <c r="Q1488" s="179"/>
      <c r="R1488" s="182"/>
      <c r="T1488" s="183"/>
      <c r="U1488" s="179"/>
      <c r="V1488" s="179"/>
      <c r="W1488" s="179"/>
      <c r="X1488" s="179"/>
      <c r="Y1488" s="179"/>
      <c r="Z1488" s="179"/>
      <c r="AA1488" s="184"/>
      <c r="AT1488" s="185" t="s">
        <v>199</v>
      </c>
      <c r="AU1488" s="185" t="s">
        <v>140</v>
      </c>
      <c r="AV1488" s="10" t="s">
        <v>140</v>
      </c>
      <c r="AW1488" s="10" t="s">
        <v>37</v>
      </c>
      <c r="AX1488" s="10" t="s">
        <v>80</v>
      </c>
      <c r="AY1488" s="185" t="s">
        <v>176</v>
      </c>
    </row>
    <row r="1489" spans="2:51" s="11" customFormat="1" ht="22.5" customHeight="1">
      <c r="B1489" s="186"/>
      <c r="C1489" s="187"/>
      <c r="D1489" s="187"/>
      <c r="E1489" s="188" t="s">
        <v>22</v>
      </c>
      <c r="F1489" s="271" t="s">
        <v>200</v>
      </c>
      <c r="G1489" s="272"/>
      <c r="H1489" s="272"/>
      <c r="I1489" s="272"/>
      <c r="J1489" s="187"/>
      <c r="K1489" s="189">
        <v>179.77</v>
      </c>
      <c r="L1489" s="187"/>
      <c r="M1489" s="187"/>
      <c r="N1489" s="187"/>
      <c r="O1489" s="187"/>
      <c r="P1489" s="187"/>
      <c r="Q1489" s="187"/>
      <c r="R1489" s="190"/>
      <c r="T1489" s="191"/>
      <c r="U1489" s="187"/>
      <c r="V1489" s="187"/>
      <c r="W1489" s="187"/>
      <c r="X1489" s="187"/>
      <c r="Y1489" s="187"/>
      <c r="Z1489" s="187"/>
      <c r="AA1489" s="192"/>
      <c r="AT1489" s="193" t="s">
        <v>199</v>
      </c>
      <c r="AU1489" s="193" t="s">
        <v>140</v>
      </c>
      <c r="AV1489" s="11" t="s">
        <v>181</v>
      </c>
      <c r="AW1489" s="11" t="s">
        <v>37</v>
      </c>
      <c r="AX1489" s="11" t="s">
        <v>88</v>
      </c>
      <c r="AY1489" s="193" t="s">
        <v>176</v>
      </c>
    </row>
    <row r="1490" spans="2:65" s="1" customFormat="1" ht="31.5" customHeight="1">
      <c r="B1490" s="38"/>
      <c r="C1490" s="171" t="s">
        <v>2176</v>
      </c>
      <c r="D1490" s="171" t="s">
        <v>177</v>
      </c>
      <c r="E1490" s="172" t="s">
        <v>2177</v>
      </c>
      <c r="F1490" s="265" t="s">
        <v>2178</v>
      </c>
      <c r="G1490" s="265"/>
      <c r="H1490" s="265"/>
      <c r="I1490" s="265"/>
      <c r="J1490" s="173" t="s">
        <v>269</v>
      </c>
      <c r="K1490" s="174">
        <v>387.6</v>
      </c>
      <c r="L1490" s="266">
        <v>0</v>
      </c>
      <c r="M1490" s="267"/>
      <c r="N1490" s="268">
        <f>ROUND(L1490*K1490,2)</f>
        <v>0</v>
      </c>
      <c r="O1490" s="268"/>
      <c r="P1490" s="268"/>
      <c r="Q1490" s="268"/>
      <c r="R1490" s="40"/>
      <c r="T1490" s="175" t="s">
        <v>22</v>
      </c>
      <c r="U1490" s="47" t="s">
        <v>45</v>
      </c>
      <c r="V1490" s="39"/>
      <c r="W1490" s="176">
        <f>V1490*K1490</f>
        <v>0</v>
      </c>
      <c r="X1490" s="176">
        <v>0.00536</v>
      </c>
      <c r="Y1490" s="176">
        <f>X1490*K1490</f>
        <v>2.0775360000000003</v>
      </c>
      <c r="Z1490" s="176">
        <v>0</v>
      </c>
      <c r="AA1490" s="177">
        <f>Z1490*K1490</f>
        <v>0</v>
      </c>
      <c r="AR1490" s="21" t="s">
        <v>318</v>
      </c>
      <c r="AT1490" s="21" t="s">
        <v>177</v>
      </c>
      <c r="AU1490" s="21" t="s">
        <v>140</v>
      </c>
      <c r="AY1490" s="21" t="s">
        <v>176</v>
      </c>
      <c r="BE1490" s="113">
        <f>IF(U1490="základní",N1490,0)</f>
        <v>0</v>
      </c>
      <c r="BF1490" s="113">
        <f>IF(U1490="snížená",N1490,0)</f>
        <v>0</v>
      </c>
      <c r="BG1490" s="113">
        <f>IF(U1490="zákl. přenesená",N1490,0)</f>
        <v>0</v>
      </c>
      <c r="BH1490" s="113">
        <f>IF(U1490="sníž. přenesená",N1490,0)</f>
        <v>0</v>
      </c>
      <c r="BI1490" s="113">
        <f>IF(U1490="nulová",N1490,0)</f>
        <v>0</v>
      </c>
      <c r="BJ1490" s="21" t="s">
        <v>88</v>
      </c>
      <c r="BK1490" s="113">
        <f>ROUND(L1490*K1490,2)</f>
        <v>0</v>
      </c>
      <c r="BL1490" s="21" t="s">
        <v>318</v>
      </c>
      <c r="BM1490" s="21" t="s">
        <v>2179</v>
      </c>
    </row>
    <row r="1491" spans="2:51" s="10" customFormat="1" ht="22.5" customHeight="1">
      <c r="B1491" s="178"/>
      <c r="C1491" s="179"/>
      <c r="D1491" s="179"/>
      <c r="E1491" s="180" t="s">
        <v>22</v>
      </c>
      <c r="F1491" s="269" t="s">
        <v>1365</v>
      </c>
      <c r="G1491" s="270"/>
      <c r="H1491" s="270"/>
      <c r="I1491" s="270"/>
      <c r="J1491" s="179"/>
      <c r="K1491" s="181">
        <v>387.6</v>
      </c>
      <c r="L1491" s="179"/>
      <c r="M1491" s="179"/>
      <c r="N1491" s="179"/>
      <c r="O1491" s="179"/>
      <c r="P1491" s="179"/>
      <c r="Q1491" s="179"/>
      <c r="R1491" s="182"/>
      <c r="T1491" s="183"/>
      <c r="U1491" s="179"/>
      <c r="V1491" s="179"/>
      <c r="W1491" s="179"/>
      <c r="X1491" s="179"/>
      <c r="Y1491" s="179"/>
      <c r="Z1491" s="179"/>
      <c r="AA1491" s="184"/>
      <c r="AT1491" s="185" t="s">
        <v>199</v>
      </c>
      <c r="AU1491" s="185" t="s">
        <v>140</v>
      </c>
      <c r="AV1491" s="10" t="s">
        <v>140</v>
      </c>
      <c r="AW1491" s="10" t="s">
        <v>37</v>
      </c>
      <c r="AX1491" s="10" t="s">
        <v>80</v>
      </c>
      <c r="AY1491" s="185" t="s">
        <v>176</v>
      </c>
    </row>
    <row r="1492" spans="2:51" s="11" customFormat="1" ht="22.5" customHeight="1">
      <c r="B1492" s="186"/>
      <c r="C1492" s="187"/>
      <c r="D1492" s="187"/>
      <c r="E1492" s="188" t="s">
        <v>22</v>
      </c>
      <c r="F1492" s="271" t="s">
        <v>200</v>
      </c>
      <c r="G1492" s="272"/>
      <c r="H1492" s="272"/>
      <c r="I1492" s="272"/>
      <c r="J1492" s="187"/>
      <c r="K1492" s="189">
        <v>387.6</v>
      </c>
      <c r="L1492" s="187"/>
      <c r="M1492" s="187"/>
      <c r="N1492" s="187"/>
      <c r="O1492" s="187"/>
      <c r="P1492" s="187"/>
      <c r="Q1492" s="187"/>
      <c r="R1492" s="190"/>
      <c r="T1492" s="191"/>
      <c r="U1492" s="187"/>
      <c r="V1492" s="187"/>
      <c r="W1492" s="187"/>
      <c r="X1492" s="187"/>
      <c r="Y1492" s="187"/>
      <c r="Z1492" s="187"/>
      <c r="AA1492" s="192"/>
      <c r="AT1492" s="193" t="s">
        <v>199</v>
      </c>
      <c r="AU1492" s="193" t="s">
        <v>140</v>
      </c>
      <c r="AV1492" s="11" t="s">
        <v>181</v>
      </c>
      <c r="AW1492" s="11" t="s">
        <v>37</v>
      </c>
      <c r="AX1492" s="11" t="s">
        <v>88</v>
      </c>
      <c r="AY1492" s="193" t="s">
        <v>176</v>
      </c>
    </row>
    <row r="1493" spans="2:65" s="1" customFormat="1" ht="31.5" customHeight="1">
      <c r="B1493" s="38"/>
      <c r="C1493" s="171" t="s">
        <v>2180</v>
      </c>
      <c r="D1493" s="171" t="s">
        <v>177</v>
      </c>
      <c r="E1493" s="172" t="s">
        <v>2181</v>
      </c>
      <c r="F1493" s="265" t="s">
        <v>2182</v>
      </c>
      <c r="G1493" s="265"/>
      <c r="H1493" s="265"/>
      <c r="I1493" s="265"/>
      <c r="J1493" s="173" t="s">
        <v>269</v>
      </c>
      <c r="K1493" s="174">
        <v>461.25</v>
      </c>
      <c r="L1493" s="266">
        <v>0</v>
      </c>
      <c r="M1493" s="267"/>
      <c r="N1493" s="268">
        <f>ROUND(L1493*K1493,2)</f>
        <v>0</v>
      </c>
      <c r="O1493" s="268"/>
      <c r="P1493" s="268"/>
      <c r="Q1493" s="268"/>
      <c r="R1493" s="40"/>
      <c r="T1493" s="175" t="s">
        <v>22</v>
      </c>
      <c r="U1493" s="47" t="s">
        <v>45</v>
      </c>
      <c r="V1493" s="39"/>
      <c r="W1493" s="176">
        <f>V1493*K1493</f>
        <v>0</v>
      </c>
      <c r="X1493" s="176">
        <v>0.00536</v>
      </c>
      <c r="Y1493" s="176">
        <f>X1493*K1493</f>
        <v>2.4723</v>
      </c>
      <c r="Z1493" s="176">
        <v>0</v>
      </c>
      <c r="AA1493" s="177">
        <f>Z1493*K1493</f>
        <v>0</v>
      </c>
      <c r="AR1493" s="21" t="s">
        <v>318</v>
      </c>
      <c r="AT1493" s="21" t="s">
        <v>177</v>
      </c>
      <c r="AU1493" s="21" t="s">
        <v>140</v>
      </c>
      <c r="AY1493" s="21" t="s">
        <v>176</v>
      </c>
      <c r="BE1493" s="113">
        <f>IF(U1493="základní",N1493,0)</f>
        <v>0</v>
      </c>
      <c r="BF1493" s="113">
        <f>IF(U1493="snížená",N1493,0)</f>
        <v>0</v>
      </c>
      <c r="BG1493" s="113">
        <f>IF(U1493="zákl. přenesená",N1493,0)</f>
        <v>0</v>
      </c>
      <c r="BH1493" s="113">
        <f>IF(U1493="sníž. přenesená",N1493,0)</f>
        <v>0</v>
      </c>
      <c r="BI1493" s="113">
        <f>IF(U1493="nulová",N1493,0)</f>
        <v>0</v>
      </c>
      <c r="BJ1493" s="21" t="s">
        <v>88</v>
      </c>
      <c r="BK1493" s="113">
        <f>ROUND(L1493*K1493,2)</f>
        <v>0</v>
      </c>
      <c r="BL1493" s="21" t="s">
        <v>318</v>
      </c>
      <c r="BM1493" s="21" t="s">
        <v>2183</v>
      </c>
    </row>
    <row r="1494" spans="2:51" s="10" customFormat="1" ht="22.5" customHeight="1">
      <c r="B1494" s="178"/>
      <c r="C1494" s="179"/>
      <c r="D1494" s="179"/>
      <c r="E1494" s="180" t="s">
        <v>22</v>
      </c>
      <c r="F1494" s="269" t="s">
        <v>1237</v>
      </c>
      <c r="G1494" s="270"/>
      <c r="H1494" s="270"/>
      <c r="I1494" s="270"/>
      <c r="J1494" s="179"/>
      <c r="K1494" s="181">
        <v>73.65</v>
      </c>
      <c r="L1494" s="179"/>
      <c r="M1494" s="179"/>
      <c r="N1494" s="179"/>
      <c r="O1494" s="179"/>
      <c r="P1494" s="179"/>
      <c r="Q1494" s="179"/>
      <c r="R1494" s="182"/>
      <c r="T1494" s="183"/>
      <c r="U1494" s="179"/>
      <c r="V1494" s="179"/>
      <c r="W1494" s="179"/>
      <c r="X1494" s="179"/>
      <c r="Y1494" s="179"/>
      <c r="Z1494" s="179"/>
      <c r="AA1494" s="184"/>
      <c r="AT1494" s="185" t="s">
        <v>199</v>
      </c>
      <c r="AU1494" s="185" t="s">
        <v>140</v>
      </c>
      <c r="AV1494" s="10" t="s">
        <v>140</v>
      </c>
      <c r="AW1494" s="10" t="s">
        <v>37</v>
      </c>
      <c r="AX1494" s="10" t="s">
        <v>80</v>
      </c>
      <c r="AY1494" s="185" t="s">
        <v>176</v>
      </c>
    </row>
    <row r="1495" spans="2:51" s="10" customFormat="1" ht="22.5" customHeight="1">
      <c r="B1495" s="178"/>
      <c r="C1495" s="179"/>
      <c r="D1495" s="179"/>
      <c r="E1495" s="180" t="s">
        <v>22</v>
      </c>
      <c r="F1495" s="303" t="s">
        <v>1365</v>
      </c>
      <c r="G1495" s="304"/>
      <c r="H1495" s="304"/>
      <c r="I1495" s="304"/>
      <c r="J1495" s="179"/>
      <c r="K1495" s="181">
        <v>387.6</v>
      </c>
      <c r="L1495" s="179"/>
      <c r="M1495" s="179"/>
      <c r="N1495" s="179"/>
      <c r="O1495" s="179"/>
      <c r="P1495" s="179"/>
      <c r="Q1495" s="179"/>
      <c r="R1495" s="182"/>
      <c r="T1495" s="183"/>
      <c r="U1495" s="179"/>
      <c r="V1495" s="179"/>
      <c r="W1495" s="179"/>
      <c r="X1495" s="179"/>
      <c r="Y1495" s="179"/>
      <c r="Z1495" s="179"/>
      <c r="AA1495" s="184"/>
      <c r="AT1495" s="185" t="s">
        <v>199</v>
      </c>
      <c r="AU1495" s="185" t="s">
        <v>140</v>
      </c>
      <c r="AV1495" s="10" t="s">
        <v>140</v>
      </c>
      <c r="AW1495" s="10" t="s">
        <v>37</v>
      </c>
      <c r="AX1495" s="10" t="s">
        <v>80</v>
      </c>
      <c r="AY1495" s="185" t="s">
        <v>176</v>
      </c>
    </row>
    <row r="1496" spans="2:51" s="11" customFormat="1" ht="22.5" customHeight="1">
      <c r="B1496" s="186"/>
      <c r="C1496" s="187"/>
      <c r="D1496" s="187"/>
      <c r="E1496" s="188" t="s">
        <v>22</v>
      </c>
      <c r="F1496" s="271" t="s">
        <v>200</v>
      </c>
      <c r="G1496" s="272"/>
      <c r="H1496" s="272"/>
      <c r="I1496" s="272"/>
      <c r="J1496" s="187"/>
      <c r="K1496" s="189">
        <v>461.25</v>
      </c>
      <c r="L1496" s="187"/>
      <c r="M1496" s="187"/>
      <c r="N1496" s="187"/>
      <c r="O1496" s="187"/>
      <c r="P1496" s="187"/>
      <c r="Q1496" s="187"/>
      <c r="R1496" s="190"/>
      <c r="T1496" s="191"/>
      <c r="U1496" s="187"/>
      <c r="V1496" s="187"/>
      <c r="W1496" s="187"/>
      <c r="X1496" s="187"/>
      <c r="Y1496" s="187"/>
      <c r="Z1496" s="187"/>
      <c r="AA1496" s="192"/>
      <c r="AT1496" s="193" t="s">
        <v>199</v>
      </c>
      <c r="AU1496" s="193" t="s">
        <v>140</v>
      </c>
      <c r="AV1496" s="11" t="s">
        <v>181</v>
      </c>
      <c r="AW1496" s="11" t="s">
        <v>37</v>
      </c>
      <c r="AX1496" s="11" t="s">
        <v>88</v>
      </c>
      <c r="AY1496" s="193" t="s">
        <v>176</v>
      </c>
    </row>
    <row r="1497" spans="2:65" s="1" customFormat="1" ht="31.5" customHeight="1">
      <c r="B1497" s="38"/>
      <c r="C1497" s="171" t="s">
        <v>2184</v>
      </c>
      <c r="D1497" s="171" t="s">
        <v>177</v>
      </c>
      <c r="E1497" s="172" t="s">
        <v>2185</v>
      </c>
      <c r="F1497" s="265" t="s">
        <v>2186</v>
      </c>
      <c r="G1497" s="265"/>
      <c r="H1497" s="265"/>
      <c r="I1497" s="265"/>
      <c r="J1497" s="173" t="s">
        <v>269</v>
      </c>
      <c r="K1497" s="174">
        <v>262.04</v>
      </c>
      <c r="L1497" s="266">
        <v>0</v>
      </c>
      <c r="M1497" s="267"/>
      <c r="N1497" s="268">
        <f>ROUND(L1497*K1497,2)</f>
        <v>0</v>
      </c>
      <c r="O1497" s="268"/>
      <c r="P1497" s="268"/>
      <c r="Q1497" s="268"/>
      <c r="R1497" s="40"/>
      <c r="T1497" s="175" t="s">
        <v>22</v>
      </c>
      <c r="U1497" s="47" t="s">
        <v>45</v>
      </c>
      <c r="V1497" s="39"/>
      <c r="W1497" s="176">
        <f>V1497*K1497</f>
        <v>0</v>
      </c>
      <c r="X1497" s="176">
        <v>0.00536</v>
      </c>
      <c r="Y1497" s="176">
        <f>X1497*K1497</f>
        <v>1.4045344000000002</v>
      </c>
      <c r="Z1497" s="176">
        <v>0</v>
      </c>
      <c r="AA1497" s="177">
        <f>Z1497*K1497</f>
        <v>0</v>
      </c>
      <c r="AR1497" s="21" t="s">
        <v>318</v>
      </c>
      <c r="AT1497" s="21" t="s">
        <v>177</v>
      </c>
      <c r="AU1497" s="21" t="s">
        <v>140</v>
      </c>
      <c r="AY1497" s="21" t="s">
        <v>176</v>
      </c>
      <c r="BE1497" s="113">
        <f>IF(U1497="základní",N1497,0)</f>
        <v>0</v>
      </c>
      <c r="BF1497" s="113">
        <f>IF(U1497="snížená",N1497,0)</f>
        <v>0</v>
      </c>
      <c r="BG1497" s="113">
        <f>IF(U1497="zákl. přenesená",N1497,0)</f>
        <v>0</v>
      </c>
      <c r="BH1497" s="113">
        <f>IF(U1497="sníž. přenesená",N1497,0)</f>
        <v>0</v>
      </c>
      <c r="BI1497" s="113">
        <f>IF(U1497="nulová",N1497,0)</f>
        <v>0</v>
      </c>
      <c r="BJ1497" s="21" t="s">
        <v>88</v>
      </c>
      <c r="BK1497" s="113">
        <f>ROUND(L1497*K1497,2)</f>
        <v>0</v>
      </c>
      <c r="BL1497" s="21" t="s">
        <v>318</v>
      </c>
      <c r="BM1497" s="21" t="s">
        <v>2187</v>
      </c>
    </row>
    <row r="1498" spans="2:51" s="10" customFormat="1" ht="22.5" customHeight="1">
      <c r="B1498" s="178"/>
      <c r="C1498" s="179"/>
      <c r="D1498" s="179"/>
      <c r="E1498" s="180" t="s">
        <v>22</v>
      </c>
      <c r="F1498" s="269" t="s">
        <v>1236</v>
      </c>
      <c r="G1498" s="270"/>
      <c r="H1498" s="270"/>
      <c r="I1498" s="270"/>
      <c r="J1498" s="179"/>
      <c r="K1498" s="181">
        <v>82.27</v>
      </c>
      <c r="L1498" s="179"/>
      <c r="M1498" s="179"/>
      <c r="N1498" s="179"/>
      <c r="O1498" s="179"/>
      <c r="P1498" s="179"/>
      <c r="Q1498" s="179"/>
      <c r="R1498" s="182"/>
      <c r="T1498" s="183"/>
      <c r="U1498" s="179"/>
      <c r="V1498" s="179"/>
      <c r="W1498" s="179"/>
      <c r="X1498" s="179"/>
      <c r="Y1498" s="179"/>
      <c r="Z1498" s="179"/>
      <c r="AA1498" s="184"/>
      <c r="AT1498" s="185" t="s">
        <v>199</v>
      </c>
      <c r="AU1498" s="185" t="s">
        <v>140</v>
      </c>
      <c r="AV1498" s="10" t="s">
        <v>140</v>
      </c>
      <c r="AW1498" s="10" t="s">
        <v>37</v>
      </c>
      <c r="AX1498" s="10" t="s">
        <v>80</v>
      </c>
      <c r="AY1498" s="185" t="s">
        <v>176</v>
      </c>
    </row>
    <row r="1499" spans="2:51" s="10" customFormat="1" ht="22.5" customHeight="1">
      <c r="B1499" s="178"/>
      <c r="C1499" s="179"/>
      <c r="D1499" s="179"/>
      <c r="E1499" s="180" t="s">
        <v>22</v>
      </c>
      <c r="F1499" s="303" t="s">
        <v>673</v>
      </c>
      <c r="G1499" s="304"/>
      <c r="H1499" s="304"/>
      <c r="I1499" s="304"/>
      <c r="J1499" s="179"/>
      <c r="K1499" s="181">
        <v>0</v>
      </c>
      <c r="L1499" s="179"/>
      <c r="M1499" s="179"/>
      <c r="N1499" s="179"/>
      <c r="O1499" s="179"/>
      <c r="P1499" s="179"/>
      <c r="Q1499" s="179"/>
      <c r="R1499" s="182"/>
      <c r="T1499" s="183"/>
      <c r="U1499" s="179"/>
      <c r="V1499" s="179"/>
      <c r="W1499" s="179"/>
      <c r="X1499" s="179"/>
      <c r="Y1499" s="179"/>
      <c r="Z1499" s="179"/>
      <c r="AA1499" s="184"/>
      <c r="AT1499" s="185" t="s">
        <v>199</v>
      </c>
      <c r="AU1499" s="185" t="s">
        <v>140</v>
      </c>
      <c r="AV1499" s="10" t="s">
        <v>140</v>
      </c>
      <c r="AW1499" s="10" t="s">
        <v>37</v>
      </c>
      <c r="AX1499" s="10" t="s">
        <v>80</v>
      </c>
      <c r="AY1499" s="185" t="s">
        <v>176</v>
      </c>
    </row>
    <row r="1500" spans="2:51" s="10" customFormat="1" ht="22.5" customHeight="1">
      <c r="B1500" s="178"/>
      <c r="C1500" s="179"/>
      <c r="D1500" s="179"/>
      <c r="E1500" s="180" t="s">
        <v>22</v>
      </c>
      <c r="F1500" s="303" t="s">
        <v>2175</v>
      </c>
      <c r="G1500" s="304"/>
      <c r="H1500" s="304"/>
      <c r="I1500" s="304"/>
      <c r="J1500" s="179"/>
      <c r="K1500" s="181">
        <v>179.77</v>
      </c>
      <c r="L1500" s="179"/>
      <c r="M1500" s="179"/>
      <c r="N1500" s="179"/>
      <c r="O1500" s="179"/>
      <c r="P1500" s="179"/>
      <c r="Q1500" s="179"/>
      <c r="R1500" s="182"/>
      <c r="T1500" s="183"/>
      <c r="U1500" s="179"/>
      <c r="V1500" s="179"/>
      <c r="W1500" s="179"/>
      <c r="X1500" s="179"/>
      <c r="Y1500" s="179"/>
      <c r="Z1500" s="179"/>
      <c r="AA1500" s="184"/>
      <c r="AT1500" s="185" t="s">
        <v>199</v>
      </c>
      <c r="AU1500" s="185" t="s">
        <v>140</v>
      </c>
      <c r="AV1500" s="10" t="s">
        <v>140</v>
      </c>
      <c r="AW1500" s="10" t="s">
        <v>37</v>
      </c>
      <c r="AX1500" s="10" t="s">
        <v>80</v>
      </c>
      <c r="AY1500" s="185" t="s">
        <v>176</v>
      </c>
    </row>
    <row r="1501" spans="2:51" s="11" customFormat="1" ht="22.5" customHeight="1">
      <c r="B1501" s="186"/>
      <c r="C1501" s="187"/>
      <c r="D1501" s="187"/>
      <c r="E1501" s="188" t="s">
        <v>22</v>
      </c>
      <c r="F1501" s="271" t="s">
        <v>200</v>
      </c>
      <c r="G1501" s="272"/>
      <c r="H1501" s="272"/>
      <c r="I1501" s="272"/>
      <c r="J1501" s="187"/>
      <c r="K1501" s="189">
        <v>262.04</v>
      </c>
      <c r="L1501" s="187"/>
      <c r="M1501" s="187"/>
      <c r="N1501" s="187"/>
      <c r="O1501" s="187"/>
      <c r="P1501" s="187"/>
      <c r="Q1501" s="187"/>
      <c r="R1501" s="190"/>
      <c r="T1501" s="191"/>
      <c r="U1501" s="187"/>
      <c r="V1501" s="187"/>
      <c r="W1501" s="187"/>
      <c r="X1501" s="187"/>
      <c r="Y1501" s="187"/>
      <c r="Z1501" s="187"/>
      <c r="AA1501" s="192"/>
      <c r="AT1501" s="193" t="s">
        <v>199</v>
      </c>
      <c r="AU1501" s="193" t="s">
        <v>140</v>
      </c>
      <c r="AV1501" s="11" t="s">
        <v>181</v>
      </c>
      <c r="AW1501" s="11" t="s">
        <v>37</v>
      </c>
      <c r="AX1501" s="11" t="s">
        <v>88</v>
      </c>
      <c r="AY1501" s="193" t="s">
        <v>176</v>
      </c>
    </row>
    <row r="1502" spans="2:65" s="1" customFormat="1" ht="31.5" customHeight="1">
      <c r="B1502" s="38"/>
      <c r="C1502" s="171" t="s">
        <v>2188</v>
      </c>
      <c r="D1502" s="171" t="s">
        <v>177</v>
      </c>
      <c r="E1502" s="172" t="s">
        <v>2189</v>
      </c>
      <c r="F1502" s="265" t="s">
        <v>2190</v>
      </c>
      <c r="G1502" s="265"/>
      <c r="H1502" s="265"/>
      <c r="I1502" s="265"/>
      <c r="J1502" s="173" t="s">
        <v>1230</v>
      </c>
      <c r="K1502" s="214">
        <v>0</v>
      </c>
      <c r="L1502" s="266">
        <v>0</v>
      </c>
      <c r="M1502" s="267"/>
      <c r="N1502" s="268">
        <f>ROUND(L1502*K1502,2)</f>
        <v>0</v>
      </c>
      <c r="O1502" s="268"/>
      <c r="P1502" s="268"/>
      <c r="Q1502" s="268"/>
      <c r="R1502" s="40"/>
      <c r="T1502" s="175" t="s">
        <v>22</v>
      </c>
      <c r="U1502" s="47" t="s">
        <v>45</v>
      </c>
      <c r="V1502" s="39"/>
      <c r="W1502" s="176">
        <f>V1502*K1502</f>
        <v>0</v>
      </c>
      <c r="X1502" s="176">
        <v>0</v>
      </c>
      <c r="Y1502" s="176">
        <f>X1502*K1502</f>
        <v>0</v>
      </c>
      <c r="Z1502" s="176">
        <v>0</v>
      </c>
      <c r="AA1502" s="177">
        <f>Z1502*K1502</f>
        <v>0</v>
      </c>
      <c r="AR1502" s="21" t="s">
        <v>318</v>
      </c>
      <c r="AT1502" s="21" t="s">
        <v>177</v>
      </c>
      <c r="AU1502" s="21" t="s">
        <v>140</v>
      </c>
      <c r="AY1502" s="21" t="s">
        <v>176</v>
      </c>
      <c r="BE1502" s="113">
        <f>IF(U1502="základní",N1502,0)</f>
        <v>0</v>
      </c>
      <c r="BF1502" s="113">
        <f>IF(U1502="snížená",N1502,0)</f>
        <v>0</v>
      </c>
      <c r="BG1502" s="113">
        <f>IF(U1502="zákl. přenesená",N1502,0)</f>
        <v>0</v>
      </c>
      <c r="BH1502" s="113">
        <f>IF(U1502="sníž. přenesená",N1502,0)</f>
        <v>0</v>
      </c>
      <c r="BI1502" s="113">
        <f>IF(U1502="nulová",N1502,0)</f>
        <v>0</v>
      </c>
      <c r="BJ1502" s="21" t="s">
        <v>88</v>
      </c>
      <c r="BK1502" s="113">
        <f>ROUND(L1502*K1502,2)</f>
        <v>0</v>
      </c>
      <c r="BL1502" s="21" t="s">
        <v>318</v>
      </c>
      <c r="BM1502" s="21" t="s">
        <v>2191</v>
      </c>
    </row>
    <row r="1503" spans="2:63" s="9" customFormat="1" ht="29.85" customHeight="1">
      <c r="B1503" s="160"/>
      <c r="C1503" s="161"/>
      <c r="D1503" s="170" t="s">
        <v>262</v>
      </c>
      <c r="E1503" s="170"/>
      <c r="F1503" s="170"/>
      <c r="G1503" s="170"/>
      <c r="H1503" s="170"/>
      <c r="I1503" s="170"/>
      <c r="J1503" s="170"/>
      <c r="K1503" s="170"/>
      <c r="L1503" s="170"/>
      <c r="M1503" s="170"/>
      <c r="N1503" s="277">
        <f>BK1503</f>
        <v>0</v>
      </c>
      <c r="O1503" s="278"/>
      <c r="P1503" s="278"/>
      <c r="Q1503" s="278"/>
      <c r="R1503" s="163"/>
      <c r="T1503" s="164"/>
      <c r="U1503" s="161"/>
      <c r="V1503" s="161"/>
      <c r="W1503" s="165">
        <f>SUM(W1504:W1532)</f>
        <v>0</v>
      </c>
      <c r="X1503" s="161"/>
      <c r="Y1503" s="165">
        <f>SUM(Y1504:Y1532)</f>
        <v>3.3608816000000004</v>
      </c>
      <c r="Z1503" s="161"/>
      <c r="AA1503" s="166">
        <f>SUM(AA1504:AA1532)</f>
        <v>0</v>
      </c>
      <c r="AR1503" s="167" t="s">
        <v>140</v>
      </c>
      <c r="AT1503" s="168" t="s">
        <v>79</v>
      </c>
      <c r="AU1503" s="168" t="s">
        <v>88</v>
      </c>
      <c r="AY1503" s="167" t="s">
        <v>176</v>
      </c>
      <c r="BK1503" s="169">
        <f>SUM(BK1504:BK1532)</f>
        <v>0</v>
      </c>
    </row>
    <row r="1504" spans="2:65" s="1" customFormat="1" ht="31.5" customHeight="1">
      <c r="B1504" s="38"/>
      <c r="C1504" s="171" t="s">
        <v>2192</v>
      </c>
      <c r="D1504" s="171" t="s">
        <v>177</v>
      </c>
      <c r="E1504" s="172" t="s">
        <v>2193</v>
      </c>
      <c r="F1504" s="265" t="s">
        <v>2194</v>
      </c>
      <c r="G1504" s="265"/>
      <c r="H1504" s="265"/>
      <c r="I1504" s="265"/>
      <c r="J1504" s="173" t="s">
        <v>269</v>
      </c>
      <c r="K1504" s="174">
        <v>211.568</v>
      </c>
      <c r="L1504" s="266">
        <v>0</v>
      </c>
      <c r="M1504" s="267"/>
      <c r="N1504" s="268">
        <f>ROUND(L1504*K1504,2)</f>
        <v>0</v>
      </c>
      <c r="O1504" s="268"/>
      <c r="P1504" s="268"/>
      <c r="Q1504" s="268"/>
      <c r="R1504" s="40"/>
      <c r="T1504" s="175" t="s">
        <v>22</v>
      </c>
      <c r="U1504" s="47" t="s">
        <v>45</v>
      </c>
      <c r="V1504" s="39"/>
      <c r="W1504" s="176">
        <f>V1504*K1504</f>
        <v>0</v>
      </c>
      <c r="X1504" s="176">
        <v>0.003</v>
      </c>
      <c r="Y1504" s="176">
        <f>X1504*K1504</f>
        <v>0.634704</v>
      </c>
      <c r="Z1504" s="176">
        <v>0</v>
      </c>
      <c r="AA1504" s="177">
        <f>Z1504*K1504</f>
        <v>0</v>
      </c>
      <c r="AR1504" s="21" t="s">
        <v>318</v>
      </c>
      <c r="AT1504" s="21" t="s">
        <v>177</v>
      </c>
      <c r="AU1504" s="21" t="s">
        <v>140</v>
      </c>
      <c r="AY1504" s="21" t="s">
        <v>176</v>
      </c>
      <c r="BE1504" s="113">
        <f>IF(U1504="základní",N1504,0)</f>
        <v>0</v>
      </c>
      <c r="BF1504" s="113">
        <f>IF(U1504="snížená",N1504,0)</f>
        <v>0</v>
      </c>
      <c r="BG1504" s="113">
        <f>IF(U1504="zákl. přenesená",N1504,0)</f>
        <v>0</v>
      </c>
      <c r="BH1504" s="113">
        <f>IF(U1504="sníž. přenesená",N1504,0)</f>
        <v>0</v>
      </c>
      <c r="BI1504" s="113">
        <f>IF(U1504="nulová",N1504,0)</f>
        <v>0</v>
      </c>
      <c r="BJ1504" s="21" t="s">
        <v>88</v>
      </c>
      <c r="BK1504" s="113">
        <f>ROUND(L1504*K1504,2)</f>
        <v>0</v>
      </c>
      <c r="BL1504" s="21" t="s">
        <v>318</v>
      </c>
      <c r="BM1504" s="21" t="s">
        <v>2195</v>
      </c>
    </row>
    <row r="1505" spans="2:51" s="12" customFormat="1" ht="22.5" customHeight="1">
      <c r="B1505" s="194"/>
      <c r="C1505" s="195"/>
      <c r="D1505" s="195"/>
      <c r="E1505" s="196" t="s">
        <v>22</v>
      </c>
      <c r="F1505" s="311" t="s">
        <v>322</v>
      </c>
      <c r="G1505" s="312"/>
      <c r="H1505" s="312"/>
      <c r="I1505" s="312"/>
      <c r="J1505" s="195"/>
      <c r="K1505" s="197" t="s">
        <v>22</v>
      </c>
      <c r="L1505" s="195"/>
      <c r="M1505" s="195"/>
      <c r="N1505" s="195"/>
      <c r="O1505" s="195"/>
      <c r="P1505" s="195"/>
      <c r="Q1505" s="195"/>
      <c r="R1505" s="198"/>
      <c r="T1505" s="199"/>
      <c r="U1505" s="195"/>
      <c r="V1505" s="195"/>
      <c r="W1505" s="195"/>
      <c r="X1505" s="195"/>
      <c r="Y1505" s="195"/>
      <c r="Z1505" s="195"/>
      <c r="AA1505" s="200"/>
      <c r="AT1505" s="201" t="s">
        <v>199</v>
      </c>
      <c r="AU1505" s="201" t="s">
        <v>140</v>
      </c>
      <c r="AV1505" s="12" t="s">
        <v>88</v>
      </c>
      <c r="AW1505" s="12" t="s">
        <v>37</v>
      </c>
      <c r="AX1505" s="12" t="s">
        <v>80</v>
      </c>
      <c r="AY1505" s="201" t="s">
        <v>176</v>
      </c>
    </row>
    <row r="1506" spans="2:51" s="10" customFormat="1" ht="22.5" customHeight="1">
      <c r="B1506" s="178"/>
      <c r="C1506" s="179"/>
      <c r="D1506" s="179"/>
      <c r="E1506" s="180" t="s">
        <v>22</v>
      </c>
      <c r="F1506" s="303" t="s">
        <v>2196</v>
      </c>
      <c r="G1506" s="304"/>
      <c r="H1506" s="304"/>
      <c r="I1506" s="304"/>
      <c r="J1506" s="179"/>
      <c r="K1506" s="181">
        <v>0</v>
      </c>
      <c r="L1506" s="179"/>
      <c r="M1506" s="179"/>
      <c r="N1506" s="179"/>
      <c r="O1506" s="179"/>
      <c r="P1506" s="179"/>
      <c r="Q1506" s="179"/>
      <c r="R1506" s="182"/>
      <c r="T1506" s="183"/>
      <c r="U1506" s="179"/>
      <c r="V1506" s="179"/>
      <c r="W1506" s="179"/>
      <c r="X1506" s="179"/>
      <c r="Y1506" s="179"/>
      <c r="Z1506" s="179"/>
      <c r="AA1506" s="184"/>
      <c r="AT1506" s="185" t="s">
        <v>199</v>
      </c>
      <c r="AU1506" s="185" t="s">
        <v>140</v>
      </c>
      <c r="AV1506" s="10" t="s">
        <v>140</v>
      </c>
      <c r="AW1506" s="10" t="s">
        <v>37</v>
      </c>
      <c r="AX1506" s="10" t="s">
        <v>80</v>
      </c>
      <c r="AY1506" s="185" t="s">
        <v>176</v>
      </c>
    </row>
    <row r="1507" spans="2:51" s="10" customFormat="1" ht="31.5" customHeight="1">
      <c r="B1507" s="178"/>
      <c r="C1507" s="179"/>
      <c r="D1507" s="179"/>
      <c r="E1507" s="180" t="s">
        <v>22</v>
      </c>
      <c r="F1507" s="303" t="s">
        <v>2197</v>
      </c>
      <c r="G1507" s="304"/>
      <c r="H1507" s="304"/>
      <c r="I1507" s="304"/>
      <c r="J1507" s="179"/>
      <c r="K1507" s="181">
        <v>12.06</v>
      </c>
      <c r="L1507" s="179"/>
      <c r="M1507" s="179"/>
      <c r="N1507" s="179"/>
      <c r="O1507" s="179"/>
      <c r="P1507" s="179"/>
      <c r="Q1507" s="179"/>
      <c r="R1507" s="182"/>
      <c r="T1507" s="183"/>
      <c r="U1507" s="179"/>
      <c r="V1507" s="179"/>
      <c r="W1507" s="179"/>
      <c r="X1507" s="179"/>
      <c r="Y1507" s="179"/>
      <c r="Z1507" s="179"/>
      <c r="AA1507" s="184"/>
      <c r="AT1507" s="185" t="s">
        <v>199</v>
      </c>
      <c r="AU1507" s="185" t="s">
        <v>140</v>
      </c>
      <c r="AV1507" s="10" t="s">
        <v>140</v>
      </c>
      <c r="AW1507" s="10" t="s">
        <v>37</v>
      </c>
      <c r="AX1507" s="10" t="s">
        <v>80</v>
      </c>
      <c r="AY1507" s="185" t="s">
        <v>176</v>
      </c>
    </row>
    <row r="1508" spans="2:51" s="10" customFormat="1" ht="22.5" customHeight="1">
      <c r="B1508" s="178"/>
      <c r="C1508" s="179"/>
      <c r="D1508" s="179"/>
      <c r="E1508" s="180" t="s">
        <v>22</v>
      </c>
      <c r="F1508" s="303" t="s">
        <v>2198</v>
      </c>
      <c r="G1508" s="304"/>
      <c r="H1508" s="304"/>
      <c r="I1508" s="304"/>
      <c r="J1508" s="179"/>
      <c r="K1508" s="181">
        <v>8.018</v>
      </c>
      <c r="L1508" s="179"/>
      <c r="M1508" s="179"/>
      <c r="N1508" s="179"/>
      <c r="O1508" s="179"/>
      <c r="P1508" s="179"/>
      <c r="Q1508" s="179"/>
      <c r="R1508" s="182"/>
      <c r="T1508" s="183"/>
      <c r="U1508" s="179"/>
      <c r="V1508" s="179"/>
      <c r="W1508" s="179"/>
      <c r="X1508" s="179"/>
      <c r="Y1508" s="179"/>
      <c r="Z1508" s="179"/>
      <c r="AA1508" s="184"/>
      <c r="AT1508" s="185" t="s">
        <v>199</v>
      </c>
      <c r="AU1508" s="185" t="s">
        <v>140</v>
      </c>
      <c r="AV1508" s="10" t="s">
        <v>140</v>
      </c>
      <c r="AW1508" s="10" t="s">
        <v>37</v>
      </c>
      <c r="AX1508" s="10" t="s">
        <v>80</v>
      </c>
      <c r="AY1508" s="185" t="s">
        <v>176</v>
      </c>
    </row>
    <row r="1509" spans="2:51" s="10" customFormat="1" ht="22.5" customHeight="1">
      <c r="B1509" s="178"/>
      <c r="C1509" s="179"/>
      <c r="D1509" s="179"/>
      <c r="E1509" s="180" t="s">
        <v>22</v>
      </c>
      <c r="F1509" s="303" t="s">
        <v>2199</v>
      </c>
      <c r="G1509" s="304"/>
      <c r="H1509" s="304"/>
      <c r="I1509" s="304"/>
      <c r="J1509" s="179"/>
      <c r="K1509" s="181">
        <v>8.018</v>
      </c>
      <c r="L1509" s="179"/>
      <c r="M1509" s="179"/>
      <c r="N1509" s="179"/>
      <c r="O1509" s="179"/>
      <c r="P1509" s="179"/>
      <c r="Q1509" s="179"/>
      <c r="R1509" s="182"/>
      <c r="T1509" s="183"/>
      <c r="U1509" s="179"/>
      <c r="V1509" s="179"/>
      <c r="W1509" s="179"/>
      <c r="X1509" s="179"/>
      <c r="Y1509" s="179"/>
      <c r="Z1509" s="179"/>
      <c r="AA1509" s="184"/>
      <c r="AT1509" s="185" t="s">
        <v>199</v>
      </c>
      <c r="AU1509" s="185" t="s">
        <v>140</v>
      </c>
      <c r="AV1509" s="10" t="s">
        <v>140</v>
      </c>
      <c r="AW1509" s="10" t="s">
        <v>37</v>
      </c>
      <c r="AX1509" s="10" t="s">
        <v>80</v>
      </c>
      <c r="AY1509" s="185" t="s">
        <v>176</v>
      </c>
    </row>
    <row r="1510" spans="2:51" s="10" customFormat="1" ht="22.5" customHeight="1">
      <c r="B1510" s="178"/>
      <c r="C1510" s="179"/>
      <c r="D1510" s="179"/>
      <c r="E1510" s="180" t="s">
        <v>22</v>
      </c>
      <c r="F1510" s="303" t="s">
        <v>2200</v>
      </c>
      <c r="G1510" s="304"/>
      <c r="H1510" s="304"/>
      <c r="I1510" s="304"/>
      <c r="J1510" s="179"/>
      <c r="K1510" s="181">
        <v>3.75</v>
      </c>
      <c r="L1510" s="179"/>
      <c r="M1510" s="179"/>
      <c r="N1510" s="179"/>
      <c r="O1510" s="179"/>
      <c r="P1510" s="179"/>
      <c r="Q1510" s="179"/>
      <c r="R1510" s="182"/>
      <c r="T1510" s="183"/>
      <c r="U1510" s="179"/>
      <c r="V1510" s="179"/>
      <c r="W1510" s="179"/>
      <c r="X1510" s="179"/>
      <c r="Y1510" s="179"/>
      <c r="Z1510" s="179"/>
      <c r="AA1510" s="184"/>
      <c r="AT1510" s="185" t="s">
        <v>199</v>
      </c>
      <c r="AU1510" s="185" t="s">
        <v>140</v>
      </c>
      <c r="AV1510" s="10" t="s">
        <v>140</v>
      </c>
      <c r="AW1510" s="10" t="s">
        <v>37</v>
      </c>
      <c r="AX1510" s="10" t="s">
        <v>80</v>
      </c>
      <c r="AY1510" s="185" t="s">
        <v>176</v>
      </c>
    </row>
    <row r="1511" spans="2:51" s="10" customFormat="1" ht="22.5" customHeight="1">
      <c r="B1511" s="178"/>
      <c r="C1511" s="179"/>
      <c r="D1511" s="179"/>
      <c r="E1511" s="180" t="s">
        <v>22</v>
      </c>
      <c r="F1511" s="303" t="s">
        <v>2201</v>
      </c>
      <c r="G1511" s="304"/>
      <c r="H1511" s="304"/>
      <c r="I1511" s="304"/>
      <c r="J1511" s="179"/>
      <c r="K1511" s="181">
        <v>11.738</v>
      </c>
      <c r="L1511" s="179"/>
      <c r="M1511" s="179"/>
      <c r="N1511" s="179"/>
      <c r="O1511" s="179"/>
      <c r="P1511" s="179"/>
      <c r="Q1511" s="179"/>
      <c r="R1511" s="182"/>
      <c r="T1511" s="183"/>
      <c r="U1511" s="179"/>
      <c r="V1511" s="179"/>
      <c r="W1511" s="179"/>
      <c r="X1511" s="179"/>
      <c r="Y1511" s="179"/>
      <c r="Z1511" s="179"/>
      <c r="AA1511" s="184"/>
      <c r="AT1511" s="185" t="s">
        <v>199</v>
      </c>
      <c r="AU1511" s="185" t="s">
        <v>140</v>
      </c>
      <c r="AV1511" s="10" t="s">
        <v>140</v>
      </c>
      <c r="AW1511" s="10" t="s">
        <v>37</v>
      </c>
      <c r="AX1511" s="10" t="s">
        <v>80</v>
      </c>
      <c r="AY1511" s="185" t="s">
        <v>176</v>
      </c>
    </row>
    <row r="1512" spans="2:51" s="10" customFormat="1" ht="31.5" customHeight="1">
      <c r="B1512" s="178"/>
      <c r="C1512" s="179"/>
      <c r="D1512" s="179"/>
      <c r="E1512" s="180" t="s">
        <v>22</v>
      </c>
      <c r="F1512" s="303" t="s">
        <v>2202</v>
      </c>
      <c r="G1512" s="304"/>
      <c r="H1512" s="304"/>
      <c r="I1512" s="304"/>
      <c r="J1512" s="179"/>
      <c r="K1512" s="181">
        <v>13.146</v>
      </c>
      <c r="L1512" s="179"/>
      <c r="M1512" s="179"/>
      <c r="N1512" s="179"/>
      <c r="O1512" s="179"/>
      <c r="P1512" s="179"/>
      <c r="Q1512" s="179"/>
      <c r="R1512" s="182"/>
      <c r="T1512" s="183"/>
      <c r="U1512" s="179"/>
      <c r="V1512" s="179"/>
      <c r="W1512" s="179"/>
      <c r="X1512" s="179"/>
      <c r="Y1512" s="179"/>
      <c r="Z1512" s="179"/>
      <c r="AA1512" s="184"/>
      <c r="AT1512" s="185" t="s">
        <v>199</v>
      </c>
      <c r="AU1512" s="185" t="s">
        <v>140</v>
      </c>
      <c r="AV1512" s="10" t="s">
        <v>140</v>
      </c>
      <c r="AW1512" s="10" t="s">
        <v>37</v>
      </c>
      <c r="AX1512" s="10" t="s">
        <v>80</v>
      </c>
      <c r="AY1512" s="185" t="s">
        <v>176</v>
      </c>
    </row>
    <row r="1513" spans="2:51" s="10" customFormat="1" ht="22.5" customHeight="1">
      <c r="B1513" s="178"/>
      <c r="C1513" s="179"/>
      <c r="D1513" s="179"/>
      <c r="E1513" s="180" t="s">
        <v>22</v>
      </c>
      <c r="F1513" s="303" t="s">
        <v>2203</v>
      </c>
      <c r="G1513" s="304"/>
      <c r="H1513" s="304"/>
      <c r="I1513" s="304"/>
      <c r="J1513" s="179"/>
      <c r="K1513" s="181">
        <v>8.898</v>
      </c>
      <c r="L1513" s="179"/>
      <c r="M1513" s="179"/>
      <c r="N1513" s="179"/>
      <c r="O1513" s="179"/>
      <c r="P1513" s="179"/>
      <c r="Q1513" s="179"/>
      <c r="R1513" s="182"/>
      <c r="T1513" s="183"/>
      <c r="U1513" s="179"/>
      <c r="V1513" s="179"/>
      <c r="W1513" s="179"/>
      <c r="X1513" s="179"/>
      <c r="Y1513" s="179"/>
      <c r="Z1513" s="179"/>
      <c r="AA1513" s="184"/>
      <c r="AT1513" s="185" t="s">
        <v>199</v>
      </c>
      <c r="AU1513" s="185" t="s">
        <v>140</v>
      </c>
      <c r="AV1513" s="10" t="s">
        <v>140</v>
      </c>
      <c r="AW1513" s="10" t="s">
        <v>37</v>
      </c>
      <c r="AX1513" s="10" t="s">
        <v>80</v>
      </c>
      <c r="AY1513" s="185" t="s">
        <v>176</v>
      </c>
    </row>
    <row r="1514" spans="2:51" s="10" customFormat="1" ht="31.5" customHeight="1">
      <c r="B1514" s="178"/>
      <c r="C1514" s="179"/>
      <c r="D1514" s="179"/>
      <c r="E1514" s="180" t="s">
        <v>22</v>
      </c>
      <c r="F1514" s="303" t="s">
        <v>2204</v>
      </c>
      <c r="G1514" s="304"/>
      <c r="H1514" s="304"/>
      <c r="I1514" s="304"/>
      <c r="J1514" s="179"/>
      <c r="K1514" s="181">
        <v>12.642</v>
      </c>
      <c r="L1514" s="179"/>
      <c r="M1514" s="179"/>
      <c r="N1514" s="179"/>
      <c r="O1514" s="179"/>
      <c r="P1514" s="179"/>
      <c r="Q1514" s="179"/>
      <c r="R1514" s="182"/>
      <c r="T1514" s="183"/>
      <c r="U1514" s="179"/>
      <c r="V1514" s="179"/>
      <c r="W1514" s="179"/>
      <c r="X1514" s="179"/>
      <c r="Y1514" s="179"/>
      <c r="Z1514" s="179"/>
      <c r="AA1514" s="184"/>
      <c r="AT1514" s="185" t="s">
        <v>199</v>
      </c>
      <c r="AU1514" s="185" t="s">
        <v>140</v>
      </c>
      <c r="AV1514" s="10" t="s">
        <v>140</v>
      </c>
      <c r="AW1514" s="10" t="s">
        <v>37</v>
      </c>
      <c r="AX1514" s="10" t="s">
        <v>80</v>
      </c>
      <c r="AY1514" s="185" t="s">
        <v>176</v>
      </c>
    </row>
    <row r="1515" spans="2:51" s="10" customFormat="1" ht="22.5" customHeight="1">
      <c r="B1515" s="178"/>
      <c r="C1515" s="179"/>
      <c r="D1515" s="179"/>
      <c r="E1515" s="180" t="s">
        <v>22</v>
      </c>
      <c r="F1515" s="303" t="s">
        <v>2205</v>
      </c>
      <c r="G1515" s="304"/>
      <c r="H1515" s="304"/>
      <c r="I1515" s="304"/>
      <c r="J1515" s="179"/>
      <c r="K1515" s="181">
        <v>13.218</v>
      </c>
      <c r="L1515" s="179"/>
      <c r="M1515" s="179"/>
      <c r="N1515" s="179"/>
      <c r="O1515" s="179"/>
      <c r="P1515" s="179"/>
      <c r="Q1515" s="179"/>
      <c r="R1515" s="182"/>
      <c r="T1515" s="183"/>
      <c r="U1515" s="179"/>
      <c r="V1515" s="179"/>
      <c r="W1515" s="179"/>
      <c r="X1515" s="179"/>
      <c r="Y1515" s="179"/>
      <c r="Z1515" s="179"/>
      <c r="AA1515" s="184"/>
      <c r="AT1515" s="185" t="s">
        <v>199</v>
      </c>
      <c r="AU1515" s="185" t="s">
        <v>140</v>
      </c>
      <c r="AV1515" s="10" t="s">
        <v>140</v>
      </c>
      <c r="AW1515" s="10" t="s">
        <v>37</v>
      </c>
      <c r="AX1515" s="10" t="s">
        <v>80</v>
      </c>
      <c r="AY1515" s="185" t="s">
        <v>176</v>
      </c>
    </row>
    <row r="1516" spans="2:51" s="12" customFormat="1" ht="22.5" customHeight="1">
      <c r="B1516" s="194"/>
      <c r="C1516" s="195"/>
      <c r="D1516" s="195"/>
      <c r="E1516" s="196" t="s">
        <v>22</v>
      </c>
      <c r="F1516" s="305" t="s">
        <v>326</v>
      </c>
      <c r="G1516" s="306"/>
      <c r="H1516" s="306"/>
      <c r="I1516" s="306"/>
      <c r="J1516" s="195"/>
      <c r="K1516" s="197" t="s">
        <v>22</v>
      </c>
      <c r="L1516" s="195"/>
      <c r="M1516" s="195"/>
      <c r="N1516" s="195"/>
      <c r="O1516" s="195"/>
      <c r="P1516" s="195"/>
      <c r="Q1516" s="195"/>
      <c r="R1516" s="198"/>
      <c r="T1516" s="199"/>
      <c r="U1516" s="195"/>
      <c r="V1516" s="195"/>
      <c r="W1516" s="195"/>
      <c r="X1516" s="195"/>
      <c r="Y1516" s="195"/>
      <c r="Z1516" s="195"/>
      <c r="AA1516" s="200"/>
      <c r="AT1516" s="201" t="s">
        <v>199</v>
      </c>
      <c r="AU1516" s="201" t="s">
        <v>140</v>
      </c>
      <c r="AV1516" s="12" t="s">
        <v>88</v>
      </c>
      <c r="AW1516" s="12" t="s">
        <v>37</v>
      </c>
      <c r="AX1516" s="12" t="s">
        <v>80</v>
      </c>
      <c r="AY1516" s="201" t="s">
        <v>176</v>
      </c>
    </row>
    <row r="1517" spans="2:51" s="10" customFormat="1" ht="31.5" customHeight="1">
      <c r="B1517" s="178"/>
      <c r="C1517" s="179"/>
      <c r="D1517" s="179"/>
      <c r="E1517" s="180" t="s">
        <v>22</v>
      </c>
      <c r="F1517" s="303" t="s">
        <v>2206</v>
      </c>
      <c r="G1517" s="304"/>
      <c r="H1517" s="304"/>
      <c r="I1517" s="304"/>
      <c r="J1517" s="179"/>
      <c r="K1517" s="181">
        <v>24.33</v>
      </c>
      <c r="L1517" s="179"/>
      <c r="M1517" s="179"/>
      <c r="N1517" s="179"/>
      <c r="O1517" s="179"/>
      <c r="P1517" s="179"/>
      <c r="Q1517" s="179"/>
      <c r="R1517" s="182"/>
      <c r="T1517" s="183"/>
      <c r="U1517" s="179"/>
      <c r="V1517" s="179"/>
      <c r="W1517" s="179"/>
      <c r="X1517" s="179"/>
      <c r="Y1517" s="179"/>
      <c r="Z1517" s="179"/>
      <c r="AA1517" s="184"/>
      <c r="AT1517" s="185" t="s">
        <v>199</v>
      </c>
      <c r="AU1517" s="185" t="s">
        <v>140</v>
      </c>
      <c r="AV1517" s="10" t="s">
        <v>140</v>
      </c>
      <c r="AW1517" s="10" t="s">
        <v>37</v>
      </c>
      <c r="AX1517" s="10" t="s">
        <v>80</v>
      </c>
      <c r="AY1517" s="185" t="s">
        <v>176</v>
      </c>
    </row>
    <row r="1518" spans="2:51" s="10" customFormat="1" ht="22.5" customHeight="1">
      <c r="B1518" s="178"/>
      <c r="C1518" s="179"/>
      <c r="D1518" s="179"/>
      <c r="E1518" s="180" t="s">
        <v>22</v>
      </c>
      <c r="F1518" s="303" t="s">
        <v>2207</v>
      </c>
      <c r="G1518" s="304"/>
      <c r="H1518" s="304"/>
      <c r="I1518" s="304"/>
      <c r="J1518" s="179"/>
      <c r="K1518" s="181">
        <v>13.188</v>
      </c>
      <c r="L1518" s="179"/>
      <c r="M1518" s="179"/>
      <c r="N1518" s="179"/>
      <c r="O1518" s="179"/>
      <c r="P1518" s="179"/>
      <c r="Q1518" s="179"/>
      <c r="R1518" s="182"/>
      <c r="T1518" s="183"/>
      <c r="U1518" s="179"/>
      <c r="V1518" s="179"/>
      <c r="W1518" s="179"/>
      <c r="X1518" s="179"/>
      <c r="Y1518" s="179"/>
      <c r="Z1518" s="179"/>
      <c r="AA1518" s="184"/>
      <c r="AT1518" s="185" t="s">
        <v>199</v>
      </c>
      <c r="AU1518" s="185" t="s">
        <v>140</v>
      </c>
      <c r="AV1518" s="10" t="s">
        <v>140</v>
      </c>
      <c r="AW1518" s="10" t="s">
        <v>37</v>
      </c>
      <c r="AX1518" s="10" t="s">
        <v>80</v>
      </c>
      <c r="AY1518" s="185" t="s">
        <v>176</v>
      </c>
    </row>
    <row r="1519" spans="2:51" s="10" customFormat="1" ht="31.5" customHeight="1">
      <c r="B1519" s="178"/>
      <c r="C1519" s="179"/>
      <c r="D1519" s="179"/>
      <c r="E1519" s="180" t="s">
        <v>22</v>
      </c>
      <c r="F1519" s="303" t="s">
        <v>2208</v>
      </c>
      <c r="G1519" s="304"/>
      <c r="H1519" s="304"/>
      <c r="I1519" s="304"/>
      <c r="J1519" s="179"/>
      <c r="K1519" s="181">
        <v>10.46</v>
      </c>
      <c r="L1519" s="179"/>
      <c r="M1519" s="179"/>
      <c r="N1519" s="179"/>
      <c r="O1519" s="179"/>
      <c r="P1519" s="179"/>
      <c r="Q1519" s="179"/>
      <c r="R1519" s="182"/>
      <c r="T1519" s="183"/>
      <c r="U1519" s="179"/>
      <c r="V1519" s="179"/>
      <c r="W1519" s="179"/>
      <c r="X1519" s="179"/>
      <c r="Y1519" s="179"/>
      <c r="Z1519" s="179"/>
      <c r="AA1519" s="184"/>
      <c r="AT1519" s="185" t="s">
        <v>199</v>
      </c>
      <c r="AU1519" s="185" t="s">
        <v>140</v>
      </c>
      <c r="AV1519" s="10" t="s">
        <v>140</v>
      </c>
      <c r="AW1519" s="10" t="s">
        <v>37</v>
      </c>
      <c r="AX1519" s="10" t="s">
        <v>80</v>
      </c>
      <c r="AY1519" s="185" t="s">
        <v>176</v>
      </c>
    </row>
    <row r="1520" spans="2:51" s="10" customFormat="1" ht="22.5" customHeight="1">
      <c r="B1520" s="178"/>
      <c r="C1520" s="179"/>
      <c r="D1520" s="179"/>
      <c r="E1520" s="180" t="s">
        <v>22</v>
      </c>
      <c r="F1520" s="303" t="s">
        <v>2209</v>
      </c>
      <c r="G1520" s="304"/>
      <c r="H1520" s="304"/>
      <c r="I1520" s="304"/>
      <c r="J1520" s="179"/>
      <c r="K1520" s="181">
        <v>8.818</v>
      </c>
      <c r="L1520" s="179"/>
      <c r="M1520" s="179"/>
      <c r="N1520" s="179"/>
      <c r="O1520" s="179"/>
      <c r="P1520" s="179"/>
      <c r="Q1520" s="179"/>
      <c r="R1520" s="182"/>
      <c r="T1520" s="183"/>
      <c r="U1520" s="179"/>
      <c r="V1520" s="179"/>
      <c r="W1520" s="179"/>
      <c r="X1520" s="179"/>
      <c r="Y1520" s="179"/>
      <c r="Z1520" s="179"/>
      <c r="AA1520" s="184"/>
      <c r="AT1520" s="185" t="s">
        <v>199</v>
      </c>
      <c r="AU1520" s="185" t="s">
        <v>140</v>
      </c>
      <c r="AV1520" s="10" t="s">
        <v>140</v>
      </c>
      <c r="AW1520" s="10" t="s">
        <v>37</v>
      </c>
      <c r="AX1520" s="10" t="s">
        <v>80</v>
      </c>
      <c r="AY1520" s="185" t="s">
        <v>176</v>
      </c>
    </row>
    <row r="1521" spans="2:51" s="10" customFormat="1" ht="22.5" customHeight="1">
      <c r="B1521" s="178"/>
      <c r="C1521" s="179"/>
      <c r="D1521" s="179"/>
      <c r="E1521" s="180" t="s">
        <v>22</v>
      </c>
      <c r="F1521" s="303" t="s">
        <v>2210</v>
      </c>
      <c r="G1521" s="304"/>
      <c r="H1521" s="304"/>
      <c r="I1521" s="304"/>
      <c r="J1521" s="179"/>
      <c r="K1521" s="181">
        <v>8.818</v>
      </c>
      <c r="L1521" s="179"/>
      <c r="M1521" s="179"/>
      <c r="N1521" s="179"/>
      <c r="O1521" s="179"/>
      <c r="P1521" s="179"/>
      <c r="Q1521" s="179"/>
      <c r="R1521" s="182"/>
      <c r="T1521" s="183"/>
      <c r="U1521" s="179"/>
      <c r="V1521" s="179"/>
      <c r="W1521" s="179"/>
      <c r="X1521" s="179"/>
      <c r="Y1521" s="179"/>
      <c r="Z1521" s="179"/>
      <c r="AA1521" s="184"/>
      <c r="AT1521" s="185" t="s">
        <v>199</v>
      </c>
      <c r="AU1521" s="185" t="s">
        <v>140</v>
      </c>
      <c r="AV1521" s="10" t="s">
        <v>140</v>
      </c>
      <c r="AW1521" s="10" t="s">
        <v>37</v>
      </c>
      <c r="AX1521" s="10" t="s">
        <v>80</v>
      </c>
      <c r="AY1521" s="185" t="s">
        <v>176</v>
      </c>
    </row>
    <row r="1522" spans="2:51" s="10" customFormat="1" ht="22.5" customHeight="1">
      <c r="B1522" s="178"/>
      <c r="C1522" s="179"/>
      <c r="D1522" s="179"/>
      <c r="E1522" s="180" t="s">
        <v>22</v>
      </c>
      <c r="F1522" s="303" t="s">
        <v>2211</v>
      </c>
      <c r="G1522" s="304"/>
      <c r="H1522" s="304"/>
      <c r="I1522" s="304"/>
      <c r="J1522" s="179"/>
      <c r="K1522" s="181">
        <v>12.938</v>
      </c>
      <c r="L1522" s="179"/>
      <c r="M1522" s="179"/>
      <c r="N1522" s="179"/>
      <c r="O1522" s="179"/>
      <c r="P1522" s="179"/>
      <c r="Q1522" s="179"/>
      <c r="R1522" s="182"/>
      <c r="T1522" s="183"/>
      <c r="U1522" s="179"/>
      <c r="V1522" s="179"/>
      <c r="W1522" s="179"/>
      <c r="X1522" s="179"/>
      <c r="Y1522" s="179"/>
      <c r="Z1522" s="179"/>
      <c r="AA1522" s="184"/>
      <c r="AT1522" s="185" t="s">
        <v>199</v>
      </c>
      <c r="AU1522" s="185" t="s">
        <v>140</v>
      </c>
      <c r="AV1522" s="10" t="s">
        <v>140</v>
      </c>
      <c r="AW1522" s="10" t="s">
        <v>37</v>
      </c>
      <c r="AX1522" s="10" t="s">
        <v>80</v>
      </c>
      <c r="AY1522" s="185" t="s">
        <v>176</v>
      </c>
    </row>
    <row r="1523" spans="2:51" s="12" customFormat="1" ht="22.5" customHeight="1">
      <c r="B1523" s="194"/>
      <c r="C1523" s="195"/>
      <c r="D1523" s="195"/>
      <c r="E1523" s="196" t="s">
        <v>22</v>
      </c>
      <c r="F1523" s="305" t="s">
        <v>1420</v>
      </c>
      <c r="G1523" s="306"/>
      <c r="H1523" s="306"/>
      <c r="I1523" s="306"/>
      <c r="J1523" s="195"/>
      <c r="K1523" s="197" t="s">
        <v>22</v>
      </c>
      <c r="L1523" s="195"/>
      <c r="M1523" s="195"/>
      <c r="N1523" s="195"/>
      <c r="O1523" s="195"/>
      <c r="P1523" s="195"/>
      <c r="Q1523" s="195"/>
      <c r="R1523" s="198"/>
      <c r="T1523" s="199"/>
      <c r="U1523" s="195"/>
      <c r="V1523" s="195"/>
      <c r="W1523" s="195"/>
      <c r="X1523" s="195"/>
      <c r="Y1523" s="195"/>
      <c r="Z1523" s="195"/>
      <c r="AA1523" s="200"/>
      <c r="AT1523" s="201" t="s">
        <v>199</v>
      </c>
      <c r="AU1523" s="201" t="s">
        <v>140</v>
      </c>
      <c r="AV1523" s="12" t="s">
        <v>88</v>
      </c>
      <c r="AW1523" s="12" t="s">
        <v>37</v>
      </c>
      <c r="AX1523" s="12" t="s">
        <v>80</v>
      </c>
      <c r="AY1523" s="201" t="s">
        <v>176</v>
      </c>
    </row>
    <row r="1524" spans="2:51" s="10" customFormat="1" ht="22.5" customHeight="1">
      <c r="B1524" s="178"/>
      <c r="C1524" s="179"/>
      <c r="D1524" s="179"/>
      <c r="E1524" s="180" t="s">
        <v>22</v>
      </c>
      <c r="F1524" s="303" t="s">
        <v>2212</v>
      </c>
      <c r="G1524" s="304"/>
      <c r="H1524" s="304"/>
      <c r="I1524" s="304"/>
      <c r="J1524" s="179"/>
      <c r="K1524" s="181">
        <v>8.436</v>
      </c>
      <c r="L1524" s="179"/>
      <c r="M1524" s="179"/>
      <c r="N1524" s="179"/>
      <c r="O1524" s="179"/>
      <c r="P1524" s="179"/>
      <c r="Q1524" s="179"/>
      <c r="R1524" s="182"/>
      <c r="T1524" s="183"/>
      <c r="U1524" s="179"/>
      <c r="V1524" s="179"/>
      <c r="W1524" s="179"/>
      <c r="X1524" s="179"/>
      <c r="Y1524" s="179"/>
      <c r="Z1524" s="179"/>
      <c r="AA1524" s="184"/>
      <c r="AT1524" s="185" t="s">
        <v>199</v>
      </c>
      <c r="AU1524" s="185" t="s">
        <v>140</v>
      </c>
      <c r="AV1524" s="10" t="s">
        <v>140</v>
      </c>
      <c r="AW1524" s="10" t="s">
        <v>37</v>
      </c>
      <c r="AX1524" s="10" t="s">
        <v>80</v>
      </c>
      <c r="AY1524" s="185" t="s">
        <v>176</v>
      </c>
    </row>
    <row r="1525" spans="2:51" s="10" customFormat="1" ht="22.5" customHeight="1">
      <c r="B1525" s="178"/>
      <c r="C1525" s="179"/>
      <c r="D1525" s="179"/>
      <c r="E1525" s="180" t="s">
        <v>22</v>
      </c>
      <c r="F1525" s="303" t="s">
        <v>2213</v>
      </c>
      <c r="G1525" s="304"/>
      <c r="H1525" s="304"/>
      <c r="I1525" s="304"/>
      <c r="J1525" s="179"/>
      <c r="K1525" s="181">
        <v>9.018</v>
      </c>
      <c r="L1525" s="179"/>
      <c r="M1525" s="179"/>
      <c r="N1525" s="179"/>
      <c r="O1525" s="179"/>
      <c r="P1525" s="179"/>
      <c r="Q1525" s="179"/>
      <c r="R1525" s="182"/>
      <c r="T1525" s="183"/>
      <c r="U1525" s="179"/>
      <c r="V1525" s="179"/>
      <c r="W1525" s="179"/>
      <c r="X1525" s="179"/>
      <c r="Y1525" s="179"/>
      <c r="Z1525" s="179"/>
      <c r="AA1525" s="184"/>
      <c r="AT1525" s="185" t="s">
        <v>199</v>
      </c>
      <c r="AU1525" s="185" t="s">
        <v>140</v>
      </c>
      <c r="AV1525" s="10" t="s">
        <v>140</v>
      </c>
      <c r="AW1525" s="10" t="s">
        <v>37</v>
      </c>
      <c r="AX1525" s="10" t="s">
        <v>80</v>
      </c>
      <c r="AY1525" s="185" t="s">
        <v>176</v>
      </c>
    </row>
    <row r="1526" spans="2:51" s="10" customFormat="1" ht="22.5" customHeight="1">
      <c r="B1526" s="178"/>
      <c r="C1526" s="179"/>
      <c r="D1526" s="179"/>
      <c r="E1526" s="180" t="s">
        <v>22</v>
      </c>
      <c r="F1526" s="303" t="s">
        <v>2214</v>
      </c>
      <c r="G1526" s="304"/>
      <c r="H1526" s="304"/>
      <c r="I1526" s="304"/>
      <c r="J1526" s="179"/>
      <c r="K1526" s="181">
        <v>12.268</v>
      </c>
      <c r="L1526" s="179"/>
      <c r="M1526" s="179"/>
      <c r="N1526" s="179"/>
      <c r="O1526" s="179"/>
      <c r="P1526" s="179"/>
      <c r="Q1526" s="179"/>
      <c r="R1526" s="182"/>
      <c r="T1526" s="183"/>
      <c r="U1526" s="179"/>
      <c r="V1526" s="179"/>
      <c r="W1526" s="179"/>
      <c r="X1526" s="179"/>
      <c r="Y1526" s="179"/>
      <c r="Z1526" s="179"/>
      <c r="AA1526" s="184"/>
      <c r="AT1526" s="185" t="s">
        <v>199</v>
      </c>
      <c r="AU1526" s="185" t="s">
        <v>140</v>
      </c>
      <c r="AV1526" s="10" t="s">
        <v>140</v>
      </c>
      <c r="AW1526" s="10" t="s">
        <v>37</v>
      </c>
      <c r="AX1526" s="10" t="s">
        <v>80</v>
      </c>
      <c r="AY1526" s="185" t="s">
        <v>176</v>
      </c>
    </row>
    <row r="1527" spans="2:51" s="10" customFormat="1" ht="22.5" customHeight="1">
      <c r="B1527" s="178"/>
      <c r="C1527" s="179"/>
      <c r="D1527" s="179"/>
      <c r="E1527" s="180" t="s">
        <v>22</v>
      </c>
      <c r="F1527" s="303" t="s">
        <v>2215</v>
      </c>
      <c r="G1527" s="304"/>
      <c r="H1527" s="304"/>
      <c r="I1527" s="304"/>
      <c r="J1527" s="179"/>
      <c r="K1527" s="181">
        <v>11.806</v>
      </c>
      <c r="L1527" s="179"/>
      <c r="M1527" s="179"/>
      <c r="N1527" s="179"/>
      <c r="O1527" s="179"/>
      <c r="P1527" s="179"/>
      <c r="Q1527" s="179"/>
      <c r="R1527" s="182"/>
      <c r="T1527" s="183"/>
      <c r="U1527" s="179"/>
      <c r="V1527" s="179"/>
      <c r="W1527" s="179"/>
      <c r="X1527" s="179"/>
      <c r="Y1527" s="179"/>
      <c r="Z1527" s="179"/>
      <c r="AA1527" s="184"/>
      <c r="AT1527" s="185" t="s">
        <v>199</v>
      </c>
      <c r="AU1527" s="185" t="s">
        <v>140</v>
      </c>
      <c r="AV1527" s="10" t="s">
        <v>140</v>
      </c>
      <c r="AW1527" s="10" t="s">
        <v>37</v>
      </c>
      <c r="AX1527" s="10" t="s">
        <v>80</v>
      </c>
      <c r="AY1527" s="185" t="s">
        <v>176</v>
      </c>
    </row>
    <row r="1528" spans="2:51" s="11" customFormat="1" ht="22.5" customHeight="1">
      <c r="B1528" s="186"/>
      <c r="C1528" s="187"/>
      <c r="D1528" s="187"/>
      <c r="E1528" s="188" t="s">
        <v>22</v>
      </c>
      <c r="F1528" s="271" t="s">
        <v>200</v>
      </c>
      <c r="G1528" s="272"/>
      <c r="H1528" s="272"/>
      <c r="I1528" s="272"/>
      <c r="J1528" s="187"/>
      <c r="K1528" s="189">
        <v>211.568</v>
      </c>
      <c r="L1528" s="187"/>
      <c r="M1528" s="187"/>
      <c r="N1528" s="187"/>
      <c r="O1528" s="187"/>
      <c r="P1528" s="187"/>
      <c r="Q1528" s="187"/>
      <c r="R1528" s="190"/>
      <c r="T1528" s="191"/>
      <c r="U1528" s="187"/>
      <c r="V1528" s="187"/>
      <c r="W1528" s="187"/>
      <c r="X1528" s="187"/>
      <c r="Y1528" s="187"/>
      <c r="Z1528" s="187"/>
      <c r="AA1528" s="192"/>
      <c r="AT1528" s="193" t="s">
        <v>199</v>
      </c>
      <c r="AU1528" s="193" t="s">
        <v>140</v>
      </c>
      <c r="AV1528" s="11" t="s">
        <v>181</v>
      </c>
      <c r="AW1528" s="11" t="s">
        <v>37</v>
      </c>
      <c r="AX1528" s="11" t="s">
        <v>88</v>
      </c>
      <c r="AY1528" s="193" t="s">
        <v>176</v>
      </c>
    </row>
    <row r="1529" spans="2:65" s="1" customFormat="1" ht="22.5" customHeight="1">
      <c r="B1529" s="38"/>
      <c r="C1529" s="202" t="s">
        <v>2216</v>
      </c>
      <c r="D1529" s="202" t="s">
        <v>352</v>
      </c>
      <c r="E1529" s="203" t="s">
        <v>2217</v>
      </c>
      <c r="F1529" s="307" t="s">
        <v>2218</v>
      </c>
      <c r="G1529" s="307"/>
      <c r="H1529" s="307"/>
      <c r="I1529" s="307"/>
      <c r="J1529" s="204" t="s">
        <v>269</v>
      </c>
      <c r="K1529" s="205">
        <v>231.032</v>
      </c>
      <c r="L1529" s="308">
        <v>0</v>
      </c>
      <c r="M1529" s="309"/>
      <c r="N1529" s="310">
        <f>ROUND(L1529*K1529,2)</f>
        <v>0</v>
      </c>
      <c r="O1529" s="268"/>
      <c r="P1529" s="268"/>
      <c r="Q1529" s="268"/>
      <c r="R1529" s="40"/>
      <c r="T1529" s="175" t="s">
        <v>22</v>
      </c>
      <c r="U1529" s="47" t="s">
        <v>45</v>
      </c>
      <c r="V1529" s="39"/>
      <c r="W1529" s="176">
        <f>V1529*K1529</f>
        <v>0</v>
      </c>
      <c r="X1529" s="176">
        <v>0.0118</v>
      </c>
      <c r="Y1529" s="176">
        <f>X1529*K1529</f>
        <v>2.7261776</v>
      </c>
      <c r="Z1529" s="176">
        <v>0</v>
      </c>
      <c r="AA1529" s="177">
        <f>Z1529*K1529</f>
        <v>0</v>
      </c>
      <c r="AR1529" s="21" t="s">
        <v>442</v>
      </c>
      <c r="AT1529" s="21" t="s">
        <v>352</v>
      </c>
      <c r="AU1529" s="21" t="s">
        <v>140</v>
      </c>
      <c r="AY1529" s="21" t="s">
        <v>176</v>
      </c>
      <c r="BE1529" s="113">
        <f>IF(U1529="základní",N1529,0)</f>
        <v>0</v>
      </c>
      <c r="BF1529" s="113">
        <f>IF(U1529="snížená",N1529,0)</f>
        <v>0</v>
      </c>
      <c r="BG1529" s="113">
        <f>IF(U1529="zákl. přenesená",N1529,0)</f>
        <v>0</v>
      </c>
      <c r="BH1529" s="113">
        <f>IF(U1529="sníž. přenesená",N1529,0)</f>
        <v>0</v>
      </c>
      <c r="BI1529" s="113">
        <f>IF(U1529="nulová",N1529,0)</f>
        <v>0</v>
      </c>
      <c r="BJ1529" s="21" t="s">
        <v>88</v>
      </c>
      <c r="BK1529" s="113">
        <f>ROUND(L1529*K1529,2)</f>
        <v>0</v>
      </c>
      <c r="BL1529" s="21" t="s">
        <v>318</v>
      </c>
      <c r="BM1529" s="21" t="s">
        <v>2219</v>
      </c>
    </row>
    <row r="1530" spans="2:51" s="10" customFormat="1" ht="22.5" customHeight="1">
      <c r="B1530" s="178"/>
      <c r="C1530" s="179"/>
      <c r="D1530" s="179"/>
      <c r="E1530" s="180" t="s">
        <v>22</v>
      </c>
      <c r="F1530" s="269" t="s">
        <v>2220</v>
      </c>
      <c r="G1530" s="270"/>
      <c r="H1530" s="270"/>
      <c r="I1530" s="270"/>
      <c r="J1530" s="179"/>
      <c r="K1530" s="181">
        <v>222.146</v>
      </c>
      <c r="L1530" s="179"/>
      <c r="M1530" s="179"/>
      <c r="N1530" s="179"/>
      <c r="O1530" s="179"/>
      <c r="P1530" s="179"/>
      <c r="Q1530" s="179"/>
      <c r="R1530" s="182"/>
      <c r="T1530" s="183"/>
      <c r="U1530" s="179"/>
      <c r="V1530" s="179"/>
      <c r="W1530" s="179"/>
      <c r="X1530" s="179"/>
      <c r="Y1530" s="179"/>
      <c r="Z1530" s="179"/>
      <c r="AA1530" s="184"/>
      <c r="AT1530" s="185" t="s">
        <v>199</v>
      </c>
      <c r="AU1530" s="185" t="s">
        <v>140</v>
      </c>
      <c r="AV1530" s="10" t="s">
        <v>140</v>
      </c>
      <c r="AW1530" s="10" t="s">
        <v>37</v>
      </c>
      <c r="AX1530" s="10" t="s">
        <v>80</v>
      </c>
      <c r="AY1530" s="185" t="s">
        <v>176</v>
      </c>
    </row>
    <row r="1531" spans="2:51" s="11" customFormat="1" ht="22.5" customHeight="1">
      <c r="B1531" s="186"/>
      <c r="C1531" s="187"/>
      <c r="D1531" s="187"/>
      <c r="E1531" s="188" t="s">
        <v>22</v>
      </c>
      <c r="F1531" s="271" t="s">
        <v>200</v>
      </c>
      <c r="G1531" s="272"/>
      <c r="H1531" s="272"/>
      <c r="I1531" s="272"/>
      <c r="J1531" s="187"/>
      <c r="K1531" s="189">
        <v>222.146</v>
      </c>
      <c r="L1531" s="187"/>
      <c r="M1531" s="187"/>
      <c r="N1531" s="187"/>
      <c r="O1531" s="187"/>
      <c r="P1531" s="187"/>
      <c r="Q1531" s="187"/>
      <c r="R1531" s="190"/>
      <c r="T1531" s="191"/>
      <c r="U1531" s="187"/>
      <c r="V1531" s="187"/>
      <c r="W1531" s="187"/>
      <c r="X1531" s="187"/>
      <c r="Y1531" s="187"/>
      <c r="Z1531" s="187"/>
      <c r="AA1531" s="192"/>
      <c r="AT1531" s="193" t="s">
        <v>199</v>
      </c>
      <c r="AU1531" s="193" t="s">
        <v>140</v>
      </c>
      <c r="AV1531" s="11" t="s">
        <v>181</v>
      </c>
      <c r="AW1531" s="11" t="s">
        <v>37</v>
      </c>
      <c r="AX1531" s="11" t="s">
        <v>88</v>
      </c>
      <c r="AY1531" s="193" t="s">
        <v>176</v>
      </c>
    </row>
    <row r="1532" spans="2:65" s="1" customFormat="1" ht="31.5" customHeight="1">
      <c r="B1532" s="38"/>
      <c r="C1532" s="171" t="s">
        <v>2221</v>
      </c>
      <c r="D1532" s="171" t="s">
        <v>177</v>
      </c>
      <c r="E1532" s="172" t="s">
        <v>2222</v>
      </c>
      <c r="F1532" s="265" t="s">
        <v>2223</v>
      </c>
      <c r="G1532" s="265"/>
      <c r="H1532" s="265"/>
      <c r="I1532" s="265"/>
      <c r="J1532" s="173" t="s">
        <v>1230</v>
      </c>
      <c r="K1532" s="214">
        <v>0</v>
      </c>
      <c r="L1532" s="266">
        <v>0</v>
      </c>
      <c r="M1532" s="267"/>
      <c r="N1532" s="268">
        <f>ROUND(L1532*K1532,2)</f>
        <v>0</v>
      </c>
      <c r="O1532" s="268"/>
      <c r="P1532" s="268"/>
      <c r="Q1532" s="268"/>
      <c r="R1532" s="40"/>
      <c r="T1532" s="175" t="s">
        <v>22</v>
      </c>
      <c r="U1532" s="47" t="s">
        <v>45</v>
      </c>
      <c r="V1532" s="39"/>
      <c r="W1532" s="176">
        <f>V1532*K1532</f>
        <v>0</v>
      </c>
      <c r="X1532" s="176">
        <v>0</v>
      </c>
      <c r="Y1532" s="176">
        <f>X1532*K1532</f>
        <v>0</v>
      </c>
      <c r="Z1532" s="176">
        <v>0</v>
      </c>
      <c r="AA1532" s="177">
        <f>Z1532*K1532</f>
        <v>0</v>
      </c>
      <c r="AR1532" s="21" t="s">
        <v>318</v>
      </c>
      <c r="AT1532" s="21" t="s">
        <v>177</v>
      </c>
      <c r="AU1532" s="21" t="s">
        <v>140</v>
      </c>
      <c r="AY1532" s="21" t="s">
        <v>176</v>
      </c>
      <c r="BE1532" s="113">
        <f>IF(U1532="základní",N1532,0)</f>
        <v>0</v>
      </c>
      <c r="BF1532" s="113">
        <f>IF(U1532="snížená",N1532,0)</f>
        <v>0</v>
      </c>
      <c r="BG1532" s="113">
        <f>IF(U1532="zákl. přenesená",N1532,0)</f>
        <v>0</v>
      </c>
      <c r="BH1532" s="113">
        <f>IF(U1532="sníž. přenesená",N1532,0)</f>
        <v>0</v>
      </c>
      <c r="BI1532" s="113">
        <f>IF(U1532="nulová",N1532,0)</f>
        <v>0</v>
      </c>
      <c r="BJ1532" s="21" t="s">
        <v>88</v>
      </c>
      <c r="BK1532" s="113">
        <f>ROUND(L1532*K1532,2)</f>
        <v>0</v>
      </c>
      <c r="BL1532" s="21" t="s">
        <v>318</v>
      </c>
      <c r="BM1532" s="21" t="s">
        <v>2224</v>
      </c>
    </row>
    <row r="1533" spans="2:63" s="9" customFormat="1" ht="29.85" customHeight="1">
      <c r="B1533" s="160"/>
      <c r="C1533" s="161"/>
      <c r="D1533" s="170" t="s">
        <v>263</v>
      </c>
      <c r="E1533" s="170"/>
      <c r="F1533" s="170"/>
      <c r="G1533" s="170"/>
      <c r="H1533" s="170"/>
      <c r="I1533" s="170"/>
      <c r="J1533" s="170"/>
      <c r="K1533" s="170"/>
      <c r="L1533" s="170"/>
      <c r="M1533" s="170"/>
      <c r="N1533" s="277">
        <f>BK1533</f>
        <v>0</v>
      </c>
      <c r="O1533" s="278"/>
      <c r="P1533" s="278"/>
      <c r="Q1533" s="278"/>
      <c r="R1533" s="163"/>
      <c r="T1533" s="164"/>
      <c r="U1533" s="161"/>
      <c r="V1533" s="161"/>
      <c r="W1533" s="165">
        <f>SUM(W1534:W1539)</f>
        <v>0</v>
      </c>
      <c r="X1533" s="161"/>
      <c r="Y1533" s="165">
        <f>SUM(Y1534:Y1539)</f>
        <v>0.0836993</v>
      </c>
      <c r="Z1533" s="161"/>
      <c r="AA1533" s="166">
        <f>SUM(AA1534:AA1539)</f>
        <v>0</v>
      </c>
      <c r="AR1533" s="167" t="s">
        <v>140</v>
      </c>
      <c r="AT1533" s="168" t="s">
        <v>79</v>
      </c>
      <c r="AU1533" s="168" t="s">
        <v>88</v>
      </c>
      <c r="AY1533" s="167" t="s">
        <v>176</v>
      </c>
      <c r="BK1533" s="169">
        <f>SUM(BK1534:BK1539)</f>
        <v>0</v>
      </c>
    </row>
    <row r="1534" spans="2:65" s="1" customFormat="1" ht="44.25" customHeight="1">
      <c r="B1534" s="38"/>
      <c r="C1534" s="171" t="s">
        <v>2225</v>
      </c>
      <c r="D1534" s="171" t="s">
        <v>177</v>
      </c>
      <c r="E1534" s="172" t="s">
        <v>2226</v>
      </c>
      <c r="F1534" s="265" t="s">
        <v>2227</v>
      </c>
      <c r="G1534" s="265"/>
      <c r="H1534" s="265"/>
      <c r="I1534" s="265"/>
      <c r="J1534" s="173" t="s">
        <v>269</v>
      </c>
      <c r="K1534" s="174">
        <v>1616.34</v>
      </c>
      <c r="L1534" s="266">
        <v>0</v>
      </c>
      <c r="M1534" s="267"/>
      <c r="N1534" s="268">
        <f>ROUND(L1534*K1534,2)</f>
        <v>0</v>
      </c>
      <c r="O1534" s="268"/>
      <c r="P1534" s="268"/>
      <c r="Q1534" s="268"/>
      <c r="R1534" s="40"/>
      <c r="T1534" s="175" t="s">
        <v>22</v>
      </c>
      <c r="U1534" s="47" t="s">
        <v>45</v>
      </c>
      <c r="V1534" s="39"/>
      <c r="W1534" s="176">
        <f>V1534*K1534</f>
        <v>0</v>
      </c>
      <c r="X1534" s="176">
        <v>5E-05</v>
      </c>
      <c r="Y1534" s="176">
        <f>X1534*K1534</f>
        <v>0.080817</v>
      </c>
      <c r="Z1534" s="176">
        <v>0</v>
      </c>
      <c r="AA1534" s="177">
        <f>Z1534*K1534</f>
        <v>0</v>
      </c>
      <c r="AR1534" s="21" t="s">
        <v>318</v>
      </c>
      <c r="AT1534" s="21" t="s">
        <v>177</v>
      </c>
      <c r="AU1534" s="21" t="s">
        <v>140</v>
      </c>
      <c r="AY1534" s="21" t="s">
        <v>176</v>
      </c>
      <c r="BE1534" s="113">
        <f>IF(U1534="základní",N1534,0)</f>
        <v>0</v>
      </c>
      <c r="BF1534" s="113">
        <f>IF(U1534="snížená",N1534,0)</f>
        <v>0</v>
      </c>
      <c r="BG1534" s="113">
        <f>IF(U1534="zákl. přenesená",N1534,0)</f>
        <v>0</v>
      </c>
      <c r="BH1534" s="113">
        <f>IF(U1534="sníž. přenesená",N1534,0)</f>
        <v>0</v>
      </c>
      <c r="BI1534" s="113">
        <f>IF(U1534="nulová",N1534,0)</f>
        <v>0</v>
      </c>
      <c r="BJ1534" s="21" t="s">
        <v>88</v>
      </c>
      <c r="BK1534" s="113">
        <f>ROUND(L1534*K1534,2)</f>
        <v>0</v>
      </c>
      <c r="BL1534" s="21" t="s">
        <v>318</v>
      </c>
      <c r="BM1534" s="21" t="s">
        <v>2228</v>
      </c>
    </row>
    <row r="1535" spans="2:51" s="10" customFormat="1" ht="22.5" customHeight="1">
      <c r="B1535" s="178"/>
      <c r="C1535" s="179"/>
      <c r="D1535" s="179"/>
      <c r="E1535" s="180" t="s">
        <v>22</v>
      </c>
      <c r="F1535" s="269" t="s">
        <v>2229</v>
      </c>
      <c r="G1535" s="270"/>
      <c r="H1535" s="270"/>
      <c r="I1535" s="270"/>
      <c r="J1535" s="179"/>
      <c r="K1535" s="181">
        <v>1616.34</v>
      </c>
      <c r="L1535" s="179"/>
      <c r="M1535" s="179"/>
      <c r="N1535" s="179"/>
      <c r="O1535" s="179"/>
      <c r="P1535" s="179"/>
      <c r="Q1535" s="179"/>
      <c r="R1535" s="182"/>
      <c r="T1535" s="183"/>
      <c r="U1535" s="179"/>
      <c r="V1535" s="179"/>
      <c r="W1535" s="179"/>
      <c r="X1535" s="179"/>
      <c r="Y1535" s="179"/>
      <c r="Z1535" s="179"/>
      <c r="AA1535" s="184"/>
      <c r="AT1535" s="185" t="s">
        <v>199</v>
      </c>
      <c r="AU1535" s="185" t="s">
        <v>140</v>
      </c>
      <c r="AV1535" s="10" t="s">
        <v>140</v>
      </c>
      <c r="AW1535" s="10" t="s">
        <v>37</v>
      </c>
      <c r="AX1535" s="10" t="s">
        <v>80</v>
      </c>
      <c r="AY1535" s="185" t="s">
        <v>176</v>
      </c>
    </row>
    <row r="1536" spans="2:51" s="11" customFormat="1" ht="22.5" customHeight="1">
      <c r="B1536" s="186"/>
      <c r="C1536" s="187"/>
      <c r="D1536" s="187"/>
      <c r="E1536" s="188" t="s">
        <v>22</v>
      </c>
      <c r="F1536" s="271" t="s">
        <v>200</v>
      </c>
      <c r="G1536" s="272"/>
      <c r="H1536" s="272"/>
      <c r="I1536" s="272"/>
      <c r="J1536" s="187"/>
      <c r="K1536" s="189">
        <v>1616.34</v>
      </c>
      <c r="L1536" s="187"/>
      <c r="M1536" s="187"/>
      <c r="N1536" s="187"/>
      <c r="O1536" s="187"/>
      <c r="P1536" s="187"/>
      <c r="Q1536" s="187"/>
      <c r="R1536" s="190"/>
      <c r="T1536" s="191"/>
      <c r="U1536" s="187"/>
      <c r="V1536" s="187"/>
      <c r="W1536" s="187"/>
      <c r="X1536" s="187"/>
      <c r="Y1536" s="187"/>
      <c r="Z1536" s="187"/>
      <c r="AA1536" s="192"/>
      <c r="AT1536" s="193" t="s">
        <v>199</v>
      </c>
      <c r="AU1536" s="193" t="s">
        <v>140</v>
      </c>
      <c r="AV1536" s="11" t="s">
        <v>181</v>
      </c>
      <c r="AW1536" s="11" t="s">
        <v>37</v>
      </c>
      <c r="AX1536" s="11" t="s">
        <v>88</v>
      </c>
      <c r="AY1536" s="193" t="s">
        <v>176</v>
      </c>
    </row>
    <row r="1537" spans="2:65" s="1" customFormat="1" ht="22.5" customHeight="1">
      <c r="B1537" s="38"/>
      <c r="C1537" s="171" t="s">
        <v>2230</v>
      </c>
      <c r="D1537" s="171" t="s">
        <v>177</v>
      </c>
      <c r="E1537" s="172" t="s">
        <v>2231</v>
      </c>
      <c r="F1537" s="265" t="s">
        <v>2232</v>
      </c>
      <c r="G1537" s="265"/>
      <c r="H1537" s="265"/>
      <c r="I1537" s="265"/>
      <c r="J1537" s="173" t="s">
        <v>269</v>
      </c>
      <c r="K1537" s="174">
        <v>3.895</v>
      </c>
      <c r="L1537" s="266">
        <v>0</v>
      </c>
      <c r="M1537" s="267"/>
      <c r="N1537" s="268">
        <f>ROUND(L1537*K1537,2)</f>
        <v>0</v>
      </c>
      <c r="O1537" s="268"/>
      <c r="P1537" s="268"/>
      <c r="Q1537" s="268"/>
      <c r="R1537" s="40"/>
      <c r="T1537" s="175" t="s">
        <v>22</v>
      </c>
      <c r="U1537" s="47" t="s">
        <v>45</v>
      </c>
      <c r="V1537" s="39"/>
      <c r="W1537" s="176">
        <f>V1537*K1537</f>
        <v>0</v>
      </c>
      <c r="X1537" s="176">
        <v>0.00074</v>
      </c>
      <c r="Y1537" s="176">
        <f>X1537*K1537</f>
        <v>0.0028823</v>
      </c>
      <c r="Z1537" s="176">
        <v>0</v>
      </c>
      <c r="AA1537" s="177">
        <f>Z1537*K1537</f>
        <v>0</v>
      </c>
      <c r="AR1537" s="21" t="s">
        <v>318</v>
      </c>
      <c r="AT1537" s="21" t="s">
        <v>177</v>
      </c>
      <c r="AU1537" s="21" t="s">
        <v>140</v>
      </c>
      <c r="AY1537" s="21" t="s">
        <v>176</v>
      </c>
      <c r="BE1537" s="113">
        <f>IF(U1537="základní",N1537,0)</f>
        <v>0</v>
      </c>
      <c r="BF1537" s="113">
        <f>IF(U1537="snížená",N1537,0)</f>
        <v>0</v>
      </c>
      <c r="BG1537" s="113">
        <f>IF(U1537="zákl. přenesená",N1537,0)</f>
        <v>0</v>
      </c>
      <c r="BH1537" s="113">
        <f>IF(U1537="sníž. přenesená",N1537,0)</f>
        <v>0</v>
      </c>
      <c r="BI1537" s="113">
        <f>IF(U1537="nulová",N1537,0)</f>
        <v>0</v>
      </c>
      <c r="BJ1537" s="21" t="s">
        <v>88</v>
      </c>
      <c r="BK1537" s="113">
        <f>ROUND(L1537*K1537,2)</f>
        <v>0</v>
      </c>
      <c r="BL1537" s="21" t="s">
        <v>318</v>
      </c>
      <c r="BM1537" s="21" t="s">
        <v>2233</v>
      </c>
    </row>
    <row r="1538" spans="2:51" s="10" customFormat="1" ht="22.5" customHeight="1">
      <c r="B1538" s="178"/>
      <c r="C1538" s="179"/>
      <c r="D1538" s="179"/>
      <c r="E1538" s="180" t="s">
        <v>22</v>
      </c>
      <c r="F1538" s="269" t="s">
        <v>2234</v>
      </c>
      <c r="G1538" s="270"/>
      <c r="H1538" s="270"/>
      <c r="I1538" s="270"/>
      <c r="J1538" s="179"/>
      <c r="K1538" s="181">
        <v>3.895</v>
      </c>
      <c r="L1538" s="179"/>
      <c r="M1538" s="179"/>
      <c r="N1538" s="179"/>
      <c r="O1538" s="179"/>
      <c r="P1538" s="179"/>
      <c r="Q1538" s="179"/>
      <c r="R1538" s="182"/>
      <c r="T1538" s="183"/>
      <c r="U1538" s="179"/>
      <c r="V1538" s="179"/>
      <c r="W1538" s="179"/>
      <c r="X1538" s="179"/>
      <c r="Y1538" s="179"/>
      <c r="Z1538" s="179"/>
      <c r="AA1538" s="184"/>
      <c r="AT1538" s="185" t="s">
        <v>199</v>
      </c>
      <c r="AU1538" s="185" t="s">
        <v>140</v>
      </c>
      <c r="AV1538" s="10" t="s">
        <v>140</v>
      </c>
      <c r="AW1538" s="10" t="s">
        <v>37</v>
      </c>
      <c r="AX1538" s="10" t="s">
        <v>80</v>
      </c>
      <c r="AY1538" s="185" t="s">
        <v>176</v>
      </c>
    </row>
    <row r="1539" spans="2:51" s="11" customFormat="1" ht="22.5" customHeight="1">
      <c r="B1539" s="186"/>
      <c r="C1539" s="187"/>
      <c r="D1539" s="187"/>
      <c r="E1539" s="188" t="s">
        <v>22</v>
      </c>
      <c r="F1539" s="271" t="s">
        <v>200</v>
      </c>
      <c r="G1539" s="272"/>
      <c r="H1539" s="272"/>
      <c r="I1539" s="272"/>
      <c r="J1539" s="187"/>
      <c r="K1539" s="189">
        <v>3.895</v>
      </c>
      <c r="L1539" s="187"/>
      <c r="M1539" s="187"/>
      <c r="N1539" s="187"/>
      <c r="O1539" s="187"/>
      <c r="P1539" s="187"/>
      <c r="Q1539" s="187"/>
      <c r="R1539" s="190"/>
      <c r="T1539" s="191"/>
      <c r="U1539" s="187"/>
      <c r="V1539" s="187"/>
      <c r="W1539" s="187"/>
      <c r="X1539" s="187"/>
      <c r="Y1539" s="187"/>
      <c r="Z1539" s="187"/>
      <c r="AA1539" s="192"/>
      <c r="AT1539" s="193" t="s">
        <v>199</v>
      </c>
      <c r="AU1539" s="193" t="s">
        <v>140</v>
      </c>
      <c r="AV1539" s="11" t="s">
        <v>181</v>
      </c>
      <c r="AW1539" s="11" t="s">
        <v>37</v>
      </c>
      <c r="AX1539" s="11" t="s">
        <v>88</v>
      </c>
      <c r="AY1539" s="193" t="s">
        <v>176</v>
      </c>
    </row>
    <row r="1540" spans="2:63" s="9" customFormat="1" ht="29.85" customHeight="1">
      <c r="B1540" s="160"/>
      <c r="C1540" s="161"/>
      <c r="D1540" s="170" t="s">
        <v>264</v>
      </c>
      <c r="E1540" s="170"/>
      <c r="F1540" s="170"/>
      <c r="G1540" s="170"/>
      <c r="H1540" s="170"/>
      <c r="I1540" s="170"/>
      <c r="J1540" s="170"/>
      <c r="K1540" s="170"/>
      <c r="L1540" s="170"/>
      <c r="M1540" s="170"/>
      <c r="N1540" s="275">
        <f>BK1540</f>
        <v>0</v>
      </c>
      <c r="O1540" s="276"/>
      <c r="P1540" s="276"/>
      <c r="Q1540" s="276"/>
      <c r="R1540" s="163"/>
      <c r="T1540" s="164"/>
      <c r="U1540" s="161"/>
      <c r="V1540" s="161"/>
      <c r="W1540" s="165">
        <f>SUM(W1541:W1548)</f>
        <v>0</v>
      </c>
      <c r="X1540" s="161"/>
      <c r="Y1540" s="165">
        <f>SUM(Y1541:Y1548)</f>
        <v>2.3404731</v>
      </c>
      <c r="Z1540" s="161"/>
      <c r="AA1540" s="166">
        <f>SUM(AA1541:AA1548)</f>
        <v>0</v>
      </c>
      <c r="AR1540" s="167" t="s">
        <v>140</v>
      </c>
      <c r="AT1540" s="168" t="s">
        <v>79</v>
      </c>
      <c r="AU1540" s="168" t="s">
        <v>88</v>
      </c>
      <c r="AY1540" s="167" t="s">
        <v>176</v>
      </c>
      <c r="BK1540" s="169">
        <f>SUM(BK1541:BK1548)</f>
        <v>0</v>
      </c>
    </row>
    <row r="1541" spans="2:65" s="1" customFormat="1" ht="22.5" customHeight="1">
      <c r="B1541" s="38"/>
      <c r="C1541" s="171" t="s">
        <v>2235</v>
      </c>
      <c r="D1541" s="171" t="s">
        <v>177</v>
      </c>
      <c r="E1541" s="172" t="s">
        <v>2236</v>
      </c>
      <c r="F1541" s="265" t="s">
        <v>2237</v>
      </c>
      <c r="G1541" s="265"/>
      <c r="H1541" s="265"/>
      <c r="I1541" s="265"/>
      <c r="J1541" s="173" t="s">
        <v>269</v>
      </c>
      <c r="K1541" s="174">
        <v>2979.039</v>
      </c>
      <c r="L1541" s="266">
        <v>0</v>
      </c>
      <c r="M1541" s="267"/>
      <c r="N1541" s="268">
        <f>ROUND(L1541*K1541,2)</f>
        <v>0</v>
      </c>
      <c r="O1541" s="268"/>
      <c r="P1541" s="268"/>
      <c r="Q1541" s="268"/>
      <c r="R1541" s="40"/>
      <c r="T1541" s="175" t="s">
        <v>22</v>
      </c>
      <c r="U1541" s="47" t="s">
        <v>45</v>
      </c>
      <c r="V1541" s="39"/>
      <c r="W1541" s="176">
        <f>V1541*K1541</f>
        <v>0</v>
      </c>
      <c r="X1541" s="176">
        <v>0.00046</v>
      </c>
      <c r="Y1541" s="176">
        <f>X1541*K1541</f>
        <v>1.37035794</v>
      </c>
      <c r="Z1541" s="176">
        <v>0</v>
      </c>
      <c r="AA1541" s="177">
        <f>Z1541*K1541</f>
        <v>0</v>
      </c>
      <c r="AR1541" s="21" t="s">
        <v>318</v>
      </c>
      <c r="AT1541" s="21" t="s">
        <v>177</v>
      </c>
      <c r="AU1541" s="21" t="s">
        <v>140</v>
      </c>
      <c r="AY1541" s="21" t="s">
        <v>176</v>
      </c>
      <c r="BE1541" s="113">
        <f>IF(U1541="základní",N1541,0)</f>
        <v>0</v>
      </c>
      <c r="BF1541" s="113">
        <f>IF(U1541="snížená",N1541,0)</f>
        <v>0</v>
      </c>
      <c r="BG1541" s="113">
        <f>IF(U1541="zákl. přenesená",N1541,0)</f>
        <v>0</v>
      </c>
      <c r="BH1541" s="113">
        <f>IF(U1541="sníž. přenesená",N1541,0)</f>
        <v>0</v>
      </c>
      <c r="BI1541" s="113">
        <f>IF(U1541="nulová",N1541,0)</f>
        <v>0</v>
      </c>
      <c r="BJ1541" s="21" t="s">
        <v>88</v>
      </c>
      <c r="BK1541" s="113">
        <f>ROUND(L1541*K1541,2)</f>
        <v>0</v>
      </c>
      <c r="BL1541" s="21" t="s">
        <v>318</v>
      </c>
      <c r="BM1541" s="21" t="s">
        <v>2238</v>
      </c>
    </row>
    <row r="1542" spans="2:51" s="10" customFormat="1" ht="22.5" customHeight="1">
      <c r="B1542" s="178"/>
      <c r="C1542" s="179"/>
      <c r="D1542" s="179"/>
      <c r="E1542" s="180" t="s">
        <v>22</v>
      </c>
      <c r="F1542" s="269" t="s">
        <v>2239</v>
      </c>
      <c r="G1542" s="270"/>
      <c r="H1542" s="270"/>
      <c r="I1542" s="270"/>
      <c r="J1542" s="179"/>
      <c r="K1542" s="181">
        <v>3079.593</v>
      </c>
      <c r="L1542" s="179"/>
      <c r="M1542" s="179"/>
      <c r="N1542" s="179"/>
      <c r="O1542" s="179"/>
      <c r="P1542" s="179"/>
      <c r="Q1542" s="179"/>
      <c r="R1542" s="182"/>
      <c r="T1542" s="183"/>
      <c r="U1542" s="179"/>
      <c r="V1542" s="179"/>
      <c r="W1542" s="179"/>
      <c r="X1542" s="179"/>
      <c r="Y1542" s="179"/>
      <c r="Z1542" s="179"/>
      <c r="AA1542" s="184"/>
      <c r="AT1542" s="185" t="s">
        <v>199</v>
      </c>
      <c r="AU1542" s="185" t="s">
        <v>140</v>
      </c>
      <c r="AV1542" s="10" t="s">
        <v>140</v>
      </c>
      <c r="AW1542" s="10" t="s">
        <v>37</v>
      </c>
      <c r="AX1542" s="10" t="s">
        <v>80</v>
      </c>
      <c r="AY1542" s="185" t="s">
        <v>176</v>
      </c>
    </row>
    <row r="1543" spans="2:51" s="10" customFormat="1" ht="22.5" customHeight="1">
      <c r="B1543" s="178"/>
      <c r="C1543" s="179"/>
      <c r="D1543" s="179"/>
      <c r="E1543" s="180" t="s">
        <v>22</v>
      </c>
      <c r="F1543" s="303" t="s">
        <v>2240</v>
      </c>
      <c r="G1543" s="304"/>
      <c r="H1543" s="304"/>
      <c r="I1543" s="304"/>
      <c r="J1543" s="179"/>
      <c r="K1543" s="181">
        <v>-100.554</v>
      </c>
      <c r="L1543" s="179"/>
      <c r="M1543" s="179"/>
      <c r="N1543" s="179"/>
      <c r="O1543" s="179"/>
      <c r="P1543" s="179"/>
      <c r="Q1543" s="179"/>
      <c r="R1543" s="182"/>
      <c r="T1543" s="183"/>
      <c r="U1543" s="179"/>
      <c r="V1543" s="179"/>
      <c r="W1543" s="179"/>
      <c r="X1543" s="179"/>
      <c r="Y1543" s="179"/>
      <c r="Z1543" s="179"/>
      <c r="AA1543" s="184"/>
      <c r="AT1543" s="185" t="s">
        <v>199</v>
      </c>
      <c r="AU1543" s="185" t="s">
        <v>140</v>
      </c>
      <c r="AV1543" s="10" t="s">
        <v>140</v>
      </c>
      <c r="AW1543" s="10" t="s">
        <v>37</v>
      </c>
      <c r="AX1543" s="10" t="s">
        <v>80</v>
      </c>
      <c r="AY1543" s="185" t="s">
        <v>176</v>
      </c>
    </row>
    <row r="1544" spans="2:51" s="11" customFormat="1" ht="22.5" customHeight="1">
      <c r="B1544" s="186"/>
      <c r="C1544" s="187"/>
      <c r="D1544" s="187"/>
      <c r="E1544" s="188" t="s">
        <v>22</v>
      </c>
      <c r="F1544" s="271" t="s">
        <v>200</v>
      </c>
      <c r="G1544" s="272"/>
      <c r="H1544" s="272"/>
      <c r="I1544" s="272"/>
      <c r="J1544" s="187"/>
      <c r="K1544" s="189">
        <v>2979.039</v>
      </c>
      <c r="L1544" s="187"/>
      <c r="M1544" s="187"/>
      <c r="N1544" s="187"/>
      <c r="O1544" s="187"/>
      <c r="P1544" s="187"/>
      <c r="Q1544" s="187"/>
      <c r="R1544" s="190"/>
      <c r="T1544" s="191"/>
      <c r="U1544" s="187"/>
      <c r="V1544" s="187"/>
      <c r="W1544" s="187"/>
      <c r="X1544" s="187"/>
      <c r="Y1544" s="187"/>
      <c r="Z1544" s="187"/>
      <c r="AA1544" s="192"/>
      <c r="AT1544" s="193" t="s">
        <v>199</v>
      </c>
      <c r="AU1544" s="193" t="s">
        <v>140</v>
      </c>
      <c r="AV1544" s="11" t="s">
        <v>181</v>
      </c>
      <c r="AW1544" s="11" t="s">
        <v>37</v>
      </c>
      <c r="AX1544" s="11" t="s">
        <v>88</v>
      </c>
      <c r="AY1544" s="193" t="s">
        <v>176</v>
      </c>
    </row>
    <row r="1545" spans="2:65" s="1" customFormat="1" ht="22.5" customHeight="1">
      <c r="B1545" s="38"/>
      <c r="C1545" s="171" t="s">
        <v>2241</v>
      </c>
      <c r="D1545" s="171" t="s">
        <v>177</v>
      </c>
      <c r="E1545" s="172" t="s">
        <v>2242</v>
      </c>
      <c r="F1545" s="265" t="s">
        <v>2243</v>
      </c>
      <c r="G1545" s="265"/>
      <c r="H1545" s="265"/>
      <c r="I1545" s="265"/>
      <c r="J1545" s="173" t="s">
        <v>269</v>
      </c>
      <c r="K1545" s="174">
        <v>2108.946</v>
      </c>
      <c r="L1545" s="266">
        <v>0</v>
      </c>
      <c r="M1545" s="267"/>
      <c r="N1545" s="268">
        <f>ROUND(L1545*K1545,2)</f>
        <v>0</v>
      </c>
      <c r="O1545" s="268"/>
      <c r="P1545" s="268"/>
      <c r="Q1545" s="268"/>
      <c r="R1545" s="40"/>
      <c r="T1545" s="175" t="s">
        <v>22</v>
      </c>
      <c r="U1545" s="47" t="s">
        <v>45</v>
      </c>
      <c r="V1545" s="39"/>
      <c r="W1545" s="176">
        <f>V1545*K1545</f>
        <v>0</v>
      </c>
      <c r="X1545" s="176">
        <v>0.00046</v>
      </c>
      <c r="Y1545" s="176">
        <f>X1545*K1545</f>
        <v>0.97011516</v>
      </c>
      <c r="Z1545" s="176">
        <v>0</v>
      </c>
      <c r="AA1545" s="177">
        <f>Z1545*K1545</f>
        <v>0</v>
      </c>
      <c r="AR1545" s="21" t="s">
        <v>318</v>
      </c>
      <c r="AT1545" s="21" t="s">
        <v>177</v>
      </c>
      <c r="AU1545" s="21" t="s">
        <v>140</v>
      </c>
      <c r="AY1545" s="21" t="s">
        <v>176</v>
      </c>
      <c r="BE1545" s="113">
        <f>IF(U1545="základní",N1545,0)</f>
        <v>0</v>
      </c>
      <c r="BF1545" s="113">
        <f>IF(U1545="snížená",N1545,0)</f>
        <v>0</v>
      </c>
      <c r="BG1545" s="113">
        <f>IF(U1545="zákl. přenesená",N1545,0)</f>
        <v>0</v>
      </c>
      <c r="BH1545" s="113">
        <f>IF(U1545="sníž. přenesená",N1545,0)</f>
        <v>0</v>
      </c>
      <c r="BI1545" s="113">
        <f>IF(U1545="nulová",N1545,0)</f>
        <v>0</v>
      </c>
      <c r="BJ1545" s="21" t="s">
        <v>88</v>
      </c>
      <c r="BK1545" s="113">
        <f>ROUND(L1545*K1545,2)</f>
        <v>0</v>
      </c>
      <c r="BL1545" s="21" t="s">
        <v>318</v>
      </c>
      <c r="BM1545" s="21" t="s">
        <v>2244</v>
      </c>
    </row>
    <row r="1546" spans="2:51" s="10" customFormat="1" ht="31.5" customHeight="1">
      <c r="B1546" s="178"/>
      <c r="C1546" s="179"/>
      <c r="D1546" s="179"/>
      <c r="E1546" s="180" t="s">
        <v>22</v>
      </c>
      <c r="F1546" s="269" t="s">
        <v>2245</v>
      </c>
      <c r="G1546" s="270"/>
      <c r="H1546" s="270"/>
      <c r="I1546" s="270"/>
      <c r="J1546" s="179"/>
      <c r="K1546" s="181">
        <v>2201.712</v>
      </c>
      <c r="L1546" s="179"/>
      <c r="M1546" s="179"/>
      <c r="N1546" s="179"/>
      <c r="O1546" s="179"/>
      <c r="P1546" s="179"/>
      <c r="Q1546" s="179"/>
      <c r="R1546" s="182"/>
      <c r="T1546" s="183"/>
      <c r="U1546" s="179"/>
      <c r="V1546" s="179"/>
      <c r="W1546" s="179"/>
      <c r="X1546" s="179"/>
      <c r="Y1546" s="179"/>
      <c r="Z1546" s="179"/>
      <c r="AA1546" s="184"/>
      <c r="AT1546" s="185" t="s">
        <v>199</v>
      </c>
      <c r="AU1546" s="185" t="s">
        <v>140</v>
      </c>
      <c r="AV1546" s="10" t="s">
        <v>140</v>
      </c>
      <c r="AW1546" s="10" t="s">
        <v>37</v>
      </c>
      <c r="AX1546" s="10" t="s">
        <v>80</v>
      </c>
      <c r="AY1546" s="185" t="s">
        <v>176</v>
      </c>
    </row>
    <row r="1547" spans="2:51" s="10" customFormat="1" ht="22.5" customHeight="1">
      <c r="B1547" s="178"/>
      <c r="C1547" s="179"/>
      <c r="D1547" s="179"/>
      <c r="E1547" s="180" t="s">
        <v>22</v>
      </c>
      <c r="F1547" s="303" t="s">
        <v>2246</v>
      </c>
      <c r="G1547" s="304"/>
      <c r="H1547" s="304"/>
      <c r="I1547" s="304"/>
      <c r="J1547" s="179"/>
      <c r="K1547" s="181">
        <v>-92.766</v>
      </c>
      <c r="L1547" s="179"/>
      <c r="M1547" s="179"/>
      <c r="N1547" s="179"/>
      <c r="O1547" s="179"/>
      <c r="P1547" s="179"/>
      <c r="Q1547" s="179"/>
      <c r="R1547" s="182"/>
      <c r="T1547" s="183"/>
      <c r="U1547" s="179"/>
      <c r="V1547" s="179"/>
      <c r="W1547" s="179"/>
      <c r="X1547" s="179"/>
      <c r="Y1547" s="179"/>
      <c r="Z1547" s="179"/>
      <c r="AA1547" s="184"/>
      <c r="AT1547" s="185" t="s">
        <v>199</v>
      </c>
      <c r="AU1547" s="185" t="s">
        <v>140</v>
      </c>
      <c r="AV1547" s="10" t="s">
        <v>140</v>
      </c>
      <c r="AW1547" s="10" t="s">
        <v>37</v>
      </c>
      <c r="AX1547" s="10" t="s">
        <v>80</v>
      </c>
      <c r="AY1547" s="185" t="s">
        <v>176</v>
      </c>
    </row>
    <row r="1548" spans="2:51" s="11" customFormat="1" ht="22.5" customHeight="1">
      <c r="B1548" s="186"/>
      <c r="C1548" s="187"/>
      <c r="D1548" s="187"/>
      <c r="E1548" s="188" t="s">
        <v>22</v>
      </c>
      <c r="F1548" s="271" t="s">
        <v>200</v>
      </c>
      <c r="G1548" s="272"/>
      <c r="H1548" s="272"/>
      <c r="I1548" s="272"/>
      <c r="J1548" s="187"/>
      <c r="K1548" s="189">
        <v>2108.946</v>
      </c>
      <c r="L1548" s="187"/>
      <c r="M1548" s="187"/>
      <c r="N1548" s="187"/>
      <c r="O1548" s="187"/>
      <c r="P1548" s="187"/>
      <c r="Q1548" s="187"/>
      <c r="R1548" s="190"/>
      <c r="T1548" s="191"/>
      <c r="U1548" s="187"/>
      <c r="V1548" s="187"/>
      <c r="W1548" s="187"/>
      <c r="X1548" s="187"/>
      <c r="Y1548" s="187"/>
      <c r="Z1548" s="187"/>
      <c r="AA1548" s="192"/>
      <c r="AT1548" s="193" t="s">
        <v>199</v>
      </c>
      <c r="AU1548" s="193" t="s">
        <v>140</v>
      </c>
      <c r="AV1548" s="11" t="s">
        <v>181</v>
      </c>
      <c r="AW1548" s="11" t="s">
        <v>37</v>
      </c>
      <c r="AX1548" s="11" t="s">
        <v>88</v>
      </c>
      <c r="AY1548" s="193" t="s">
        <v>176</v>
      </c>
    </row>
    <row r="1549" spans="2:63" s="9" customFormat="1" ht="29.85" customHeight="1">
      <c r="B1549" s="160"/>
      <c r="C1549" s="161"/>
      <c r="D1549" s="170" t="s">
        <v>265</v>
      </c>
      <c r="E1549" s="170"/>
      <c r="F1549" s="170"/>
      <c r="G1549" s="170"/>
      <c r="H1549" s="170"/>
      <c r="I1549" s="170"/>
      <c r="J1549" s="170"/>
      <c r="K1549" s="170"/>
      <c r="L1549" s="170"/>
      <c r="M1549" s="170"/>
      <c r="N1549" s="275">
        <f>BK1549</f>
        <v>0</v>
      </c>
      <c r="O1549" s="276"/>
      <c r="P1549" s="276"/>
      <c r="Q1549" s="276"/>
      <c r="R1549" s="163"/>
      <c r="T1549" s="164"/>
      <c r="U1549" s="161"/>
      <c r="V1549" s="161"/>
      <c r="W1549" s="165">
        <f>SUM(W1550:W1555)</f>
        <v>0</v>
      </c>
      <c r="X1549" s="161"/>
      <c r="Y1549" s="165">
        <f>SUM(Y1550:Y1555)</f>
        <v>0</v>
      </c>
      <c r="Z1549" s="161"/>
      <c r="AA1549" s="166">
        <f>SUM(AA1550:AA1555)</f>
        <v>0</v>
      </c>
      <c r="AR1549" s="167" t="s">
        <v>140</v>
      </c>
      <c r="AT1549" s="168" t="s">
        <v>79</v>
      </c>
      <c r="AU1549" s="168" t="s">
        <v>88</v>
      </c>
      <c r="AY1549" s="167" t="s">
        <v>176</v>
      </c>
      <c r="BK1549" s="169">
        <f>SUM(BK1550:BK1555)</f>
        <v>0</v>
      </c>
    </row>
    <row r="1550" spans="2:65" s="1" customFormat="1" ht="22.5" customHeight="1">
      <c r="B1550" s="38"/>
      <c r="C1550" s="171" t="s">
        <v>2247</v>
      </c>
      <c r="D1550" s="171" t="s">
        <v>177</v>
      </c>
      <c r="E1550" s="172" t="s">
        <v>2248</v>
      </c>
      <c r="F1550" s="265" t="s">
        <v>2249</v>
      </c>
      <c r="G1550" s="265"/>
      <c r="H1550" s="265"/>
      <c r="I1550" s="265"/>
      <c r="J1550" s="173" t="s">
        <v>269</v>
      </c>
      <c r="K1550" s="174">
        <v>115.146</v>
      </c>
      <c r="L1550" s="266">
        <v>0</v>
      </c>
      <c r="M1550" s="267"/>
      <c r="N1550" s="268">
        <f>ROUND(L1550*K1550,2)</f>
        <v>0</v>
      </c>
      <c r="O1550" s="268"/>
      <c r="P1550" s="268"/>
      <c r="Q1550" s="268"/>
      <c r="R1550" s="40"/>
      <c r="T1550" s="175" t="s">
        <v>22</v>
      </c>
      <c r="U1550" s="47" t="s">
        <v>45</v>
      </c>
      <c r="V1550" s="39"/>
      <c r="W1550" s="176">
        <f>V1550*K1550</f>
        <v>0</v>
      </c>
      <c r="X1550" s="176">
        <v>0</v>
      </c>
      <c r="Y1550" s="176">
        <f>X1550*K1550</f>
        <v>0</v>
      </c>
      <c r="Z1550" s="176">
        <v>0</v>
      </c>
      <c r="AA1550" s="177">
        <f>Z1550*K1550</f>
        <v>0</v>
      </c>
      <c r="AR1550" s="21" t="s">
        <v>318</v>
      </c>
      <c r="AT1550" s="21" t="s">
        <v>177</v>
      </c>
      <c r="AU1550" s="21" t="s">
        <v>140</v>
      </c>
      <c r="AY1550" s="21" t="s">
        <v>176</v>
      </c>
      <c r="BE1550" s="113">
        <f>IF(U1550="základní",N1550,0)</f>
        <v>0</v>
      </c>
      <c r="BF1550" s="113">
        <f>IF(U1550="snížená",N1550,0)</f>
        <v>0</v>
      </c>
      <c r="BG1550" s="113">
        <f>IF(U1550="zákl. přenesená",N1550,0)</f>
        <v>0</v>
      </c>
      <c r="BH1550" s="113">
        <f>IF(U1550="sníž. přenesená",N1550,0)</f>
        <v>0</v>
      </c>
      <c r="BI1550" s="113">
        <f>IF(U1550="nulová",N1550,0)</f>
        <v>0</v>
      </c>
      <c r="BJ1550" s="21" t="s">
        <v>88</v>
      </c>
      <c r="BK1550" s="113">
        <f>ROUND(L1550*K1550,2)</f>
        <v>0</v>
      </c>
      <c r="BL1550" s="21" t="s">
        <v>318</v>
      </c>
      <c r="BM1550" s="21" t="s">
        <v>2250</v>
      </c>
    </row>
    <row r="1551" spans="2:51" s="10" customFormat="1" ht="31.5" customHeight="1">
      <c r="B1551" s="178"/>
      <c r="C1551" s="179"/>
      <c r="D1551" s="179"/>
      <c r="E1551" s="180" t="s">
        <v>22</v>
      </c>
      <c r="F1551" s="269" t="s">
        <v>2251</v>
      </c>
      <c r="G1551" s="270"/>
      <c r="H1551" s="270"/>
      <c r="I1551" s="270"/>
      <c r="J1551" s="179"/>
      <c r="K1551" s="181">
        <v>45.854</v>
      </c>
      <c r="L1551" s="179"/>
      <c r="M1551" s="179"/>
      <c r="N1551" s="179"/>
      <c r="O1551" s="179"/>
      <c r="P1551" s="179"/>
      <c r="Q1551" s="179"/>
      <c r="R1551" s="182"/>
      <c r="T1551" s="183"/>
      <c r="U1551" s="179"/>
      <c r="V1551" s="179"/>
      <c r="W1551" s="179"/>
      <c r="X1551" s="179"/>
      <c r="Y1551" s="179"/>
      <c r="Z1551" s="179"/>
      <c r="AA1551" s="184"/>
      <c r="AT1551" s="185" t="s">
        <v>199</v>
      </c>
      <c r="AU1551" s="185" t="s">
        <v>140</v>
      </c>
      <c r="AV1551" s="10" t="s">
        <v>140</v>
      </c>
      <c r="AW1551" s="10" t="s">
        <v>37</v>
      </c>
      <c r="AX1551" s="10" t="s">
        <v>80</v>
      </c>
      <c r="AY1551" s="185" t="s">
        <v>176</v>
      </c>
    </row>
    <row r="1552" spans="2:51" s="10" customFormat="1" ht="31.5" customHeight="1">
      <c r="B1552" s="178"/>
      <c r="C1552" s="179"/>
      <c r="D1552" s="179"/>
      <c r="E1552" s="180" t="s">
        <v>22</v>
      </c>
      <c r="F1552" s="303" t="s">
        <v>2252</v>
      </c>
      <c r="G1552" s="304"/>
      <c r="H1552" s="304"/>
      <c r="I1552" s="304"/>
      <c r="J1552" s="179"/>
      <c r="K1552" s="181">
        <v>8.509</v>
      </c>
      <c r="L1552" s="179"/>
      <c r="M1552" s="179"/>
      <c r="N1552" s="179"/>
      <c r="O1552" s="179"/>
      <c r="P1552" s="179"/>
      <c r="Q1552" s="179"/>
      <c r="R1552" s="182"/>
      <c r="T1552" s="183"/>
      <c r="U1552" s="179"/>
      <c r="V1552" s="179"/>
      <c r="W1552" s="179"/>
      <c r="X1552" s="179"/>
      <c r="Y1552" s="179"/>
      <c r="Z1552" s="179"/>
      <c r="AA1552" s="184"/>
      <c r="AT1552" s="185" t="s">
        <v>199</v>
      </c>
      <c r="AU1552" s="185" t="s">
        <v>140</v>
      </c>
      <c r="AV1552" s="10" t="s">
        <v>140</v>
      </c>
      <c r="AW1552" s="10" t="s">
        <v>37</v>
      </c>
      <c r="AX1552" s="10" t="s">
        <v>80</v>
      </c>
      <c r="AY1552" s="185" t="s">
        <v>176</v>
      </c>
    </row>
    <row r="1553" spans="2:51" s="10" customFormat="1" ht="31.5" customHeight="1">
      <c r="B1553" s="178"/>
      <c r="C1553" s="179"/>
      <c r="D1553" s="179"/>
      <c r="E1553" s="180" t="s">
        <v>22</v>
      </c>
      <c r="F1553" s="303" t="s">
        <v>2253</v>
      </c>
      <c r="G1553" s="304"/>
      <c r="H1553" s="304"/>
      <c r="I1553" s="304"/>
      <c r="J1553" s="179"/>
      <c r="K1553" s="181">
        <v>42.625</v>
      </c>
      <c r="L1553" s="179"/>
      <c r="M1553" s="179"/>
      <c r="N1553" s="179"/>
      <c r="O1553" s="179"/>
      <c r="P1553" s="179"/>
      <c r="Q1553" s="179"/>
      <c r="R1553" s="182"/>
      <c r="T1553" s="183"/>
      <c r="U1553" s="179"/>
      <c r="V1553" s="179"/>
      <c r="W1553" s="179"/>
      <c r="X1553" s="179"/>
      <c r="Y1553" s="179"/>
      <c r="Z1553" s="179"/>
      <c r="AA1553" s="184"/>
      <c r="AT1553" s="185" t="s">
        <v>199</v>
      </c>
      <c r="AU1553" s="185" t="s">
        <v>140</v>
      </c>
      <c r="AV1553" s="10" t="s">
        <v>140</v>
      </c>
      <c r="AW1553" s="10" t="s">
        <v>37</v>
      </c>
      <c r="AX1553" s="10" t="s">
        <v>80</v>
      </c>
      <c r="AY1553" s="185" t="s">
        <v>176</v>
      </c>
    </row>
    <row r="1554" spans="2:51" s="10" customFormat="1" ht="31.5" customHeight="1">
      <c r="B1554" s="178"/>
      <c r="C1554" s="179"/>
      <c r="D1554" s="179"/>
      <c r="E1554" s="180" t="s">
        <v>22</v>
      </c>
      <c r="F1554" s="303" t="s">
        <v>2254</v>
      </c>
      <c r="G1554" s="304"/>
      <c r="H1554" s="304"/>
      <c r="I1554" s="304"/>
      <c r="J1554" s="179"/>
      <c r="K1554" s="181">
        <v>18.158</v>
      </c>
      <c r="L1554" s="179"/>
      <c r="M1554" s="179"/>
      <c r="N1554" s="179"/>
      <c r="O1554" s="179"/>
      <c r="P1554" s="179"/>
      <c r="Q1554" s="179"/>
      <c r="R1554" s="182"/>
      <c r="T1554" s="183"/>
      <c r="U1554" s="179"/>
      <c r="V1554" s="179"/>
      <c r="W1554" s="179"/>
      <c r="X1554" s="179"/>
      <c r="Y1554" s="179"/>
      <c r="Z1554" s="179"/>
      <c r="AA1554" s="184"/>
      <c r="AT1554" s="185" t="s">
        <v>199</v>
      </c>
      <c r="AU1554" s="185" t="s">
        <v>140</v>
      </c>
      <c r="AV1554" s="10" t="s">
        <v>140</v>
      </c>
      <c r="AW1554" s="10" t="s">
        <v>37</v>
      </c>
      <c r="AX1554" s="10" t="s">
        <v>80</v>
      </c>
      <c r="AY1554" s="185" t="s">
        <v>176</v>
      </c>
    </row>
    <row r="1555" spans="2:51" s="11" customFormat="1" ht="22.5" customHeight="1">
      <c r="B1555" s="186"/>
      <c r="C1555" s="187"/>
      <c r="D1555" s="187"/>
      <c r="E1555" s="188" t="s">
        <v>22</v>
      </c>
      <c r="F1555" s="271" t="s">
        <v>200</v>
      </c>
      <c r="G1555" s="272"/>
      <c r="H1555" s="272"/>
      <c r="I1555" s="272"/>
      <c r="J1555" s="187"/>
      <c r="K1555" s="189">
        <v>115.146</v>
      </c>
      <c r="L1555" s="187"/>
      <c r="M1555" s="187"/>
      <c r="N1555" s="187"/>
      <c r="O1555" s="187"/>
      <c r="P1555" s="187"/>
      <c r="Q1555" s="187"/>
      <c r="R1555" s="190"/>
      <c r="T1555" s="191"/>
      <c r="U1555" s="187"/>
      <c r="V1555" s="187"/>
      <c r="W1555" s="187"/>
      <c r="X1555" s="187"/>
      <c r="Y1555" s="187"/>
      <c r="Z1555" s="187"/>
      <c r="AA1555" s="192"/>
      <c r="AT1555" s="193" t="s">
        <v>199</v>
      </c>
      <c r="AU1555" s="193" t="s">
        <v>140</v>
      </c>
      <c r="AV1555" s="11" t="s">
        <v>181</v>
      </c>
      <c r="AW1555" s="11" t="s">
        <v>37</v>
      </c>
      <c r="AX1555" s="11" t="s">
        <v>88</v>
      </c>
      <c r="AY1555" s="193" t="s">
        <v>176</v>
      </c>
    </row>
    <row r="1556" spans="2:63" s="9" customFormat="1" ht="37.35" customHeight="1">
      <c r="B1556" s="160"/>
      <c r="C1556" s="161"/>
      <c r="D1556" s="162" t="s">
        <v>266</v>
      </c>
      <c r="E1556" s="162"/>
      <c r="F1556" s="162"/>
      <c r="G1556" s="162"/>
      <c r="H1556" s="162"/>
      <c r="I1556" s="162"/>
      <c r="J1556" s="162"/>
      <c r="K1556" s="162"/>
      <c r="L1556" s="162"/>
      <c r="M1556" s="162"/>
      <c r="N1556" s="301">
        <f>BK1556</f>
        <v>0</v>
      </c>
      <c r="O1556" s="302"/>
      <c r="P1556" s="302"/>
      <c r="Q1556" s="302"/>
      <c r="R1556" s="163"/>
      <c r="T1556" s="164"/>
      <c r="U1556" s="161"/>
      <c r="V1556" s="161"/>
      <c r="W1556" s="165">
        <f>SUM(W1557:W1561)</f>
        <v>0</v>
      </c>
      <c r="X1556" s="161"/>
      <c r="Y1556" s="165">
        <f>SUM(Y1557:Y1561)</f>
        <v>0</v>
      </c>
      <c r="Z1556" s="161"/>
      <c r="AA1556" s="166">
        <f>SUM(AA1557:AA1561)</f>
        <v>0</v>
      </c>
      <c r="AR1556" s="167" t="s">
        <v>181</v>
      </c>
      <c r="AT1556" s="168" t="s">
        <v>79</v>
      </c>
      <c r="AU1556" s="168" t="s">
        <v>80</v>
      </c>
      <c r="AY1556" s="167" t="s">
        <v>176</v>
      </c>
      <c r="BK1556" s="169">
        <f>SUM(BK1557:BK1561)</f>
        <v>0</v>
      </c>
    </row>
    <row r="1557" spans="2:65" s="1" customFormat="1" ht="31.5" customHeight="1">
      <c r="B1557" s="38"/>
      <c r="C1557" s="171" t="s">
        <v>2255</v>
      </c>
      <c r="D1557" s="171" t="s">
        <v>177</v>
      </c>
      <c r="E1557" s="172" t="s">
        <v>2256</v>
      </c>
      <c r="F1557" s="265" t="s">
        <v>2257</v>
      </c>
      <c r="G1557" s="265"/>
      <c r="H1557" s="265"/>
      <c r="I1557" s="265"/>
      <c r="J1557" s="173" t="s">
        <v>269</v>
      </c>
      <c r="K1557" s="174">
        <v>16650</v>
      </c>
      <c r="L1557" s="266">
        <v>0</v>
      </c>
      <c r="M1557" s="267"/>
      <c r="N1557" s="268">
        <f>ROUND(L1557*K1557,2)</f>
        <v>0</v>
      </c>
      <c r="O1557" s="268"/>
      <c r="P1557" s="268"/>
      <c r="Q1557" s="268"/>
      <c r="R1557" s="40"/>
      <c r="T1557" s="175" t="s">
        <v>22</v>
      </c>
      <c r="U1557" s="47" t="s">
        <v>45</v>
      </c>
      <c r="V1557" s="39"/>
      <c r="W1557" s="176">
        <f>V1557*K1557</f>
        <v>0</v>
      </c>
      <c r="X1557" s="176">
        <v>0</v>
      </c>
      <c r="Y1557" s="176">
        <f>X1557*K1557</f>
        <v>0</v>
      </c>
      <c r="Z1557" s="176">
        <v>0</v>
      </c>
      <c r="AA1557" s="177">
        <f>Z1557*K1557</f>
        <v>0</v>
      </c>
      <c r="AR1557" s="21" t="s">
        <v>2258</v>
      </c>
      <c r="AT1557" s="21" t="s">
        <v>177</v>
      </c>
      <c r="AU1557" s="21" t="s">
        <v>88</v>
      </c>
      <c r="AY1557" s="21" t="s">
        <v>176</v>
      </c>
      <c r="BE1557" s="113">
        <f>IF(U1557="základní",N1557,0)</f>
        <v>0</v>
      </c>
      <c r="BF1557" s="113">
        <f>IF(U1557="snížená",N1557,0)</f>
        <v>0</v>
      </c>
      <c r="BG1557" s="113">
        <f>IF(U1557="zákl. přenesená",N1557,0)</f>
        <v>0</v>
      </c>
      <c r="BH1557" s="113">
        <f>IF(U1557="sníž. přenesená",N1557,0)</f>
        <v>0</v>
      </c>
      <c r="BI1557" s="113">
        <f>IF(U1557="nulová",N1557,0)</f>
        <v>0</v>
      </c>
      <c r="BJ1557" s="21" t="s">
        <v>88</v>
      </c>
      <c r="BK1557" s="113">
        <f>ROUND(L1557*K1557,2)</f>
        <v>0</v>
      </c>
      <c r="BL1557" s="21" t="s">
        <v>2258</v>
      </c>
      <c r="BM1557" s="21" t="s">
        <v>2259</v>
      </c>
    </row>
    <row r="1558" spans="2:51" s="10" customFormat="1" ht="22.5" customHeight="1">
      <c r="B1558" s="178"/>
      <c r="C1558" s="179"/>
      <c r="D1558" s="179"/>
      <c r="E1558" s="180" t="s">
        <v>22</v>
      </c>
      <c r="F1558" s="269" t="s">
        <v>2260</v>
      </c>
      <c r="G1558" s="270"/>
      <c r="H1558" s="270"/>
      <c r="I1558" s="270"/>
      <c r="J1558" s="179"/>
      <c r="K1558" s="181">
        <v>16650</v>
      </c>
      <c r="L1558" s="179"/>
      <c r="M1558" s="179"/>
      <c r="N1558" s="179"/>
      <c r="O1558" s="179"/>
      <c r="P1558" s="179"/>
      <c r="Q1558" s="179"/>
      <c r="R1558" s="182"/>
      <c r="T1558" s="183"/>
      <c r="U1558" s="179"/>
      <c r="V1558" s="179"/>
      <c r="W1558" s="179"/>
      <c r="X1558" s="179"/>
      <c r="Y1558" s="179"/>
      <c r="Z1558" s="179"/>
      <c r="AA1558" s="184"/>
      <c r="AT1558" s="185" t="s">
        <v>199</v>
      </c>
      <c r="AU1558" s="185" t="s">
        <v>88</v>
      </c>
      <c r="AV1558" s="10" t="s">
        <v>140</v>
      </c>
      <c r="AW1558" s="10" t="s">
        <v>37</v>
      </c>
      <c r="AX1558" s="10" t="s">
        <v>88</v>
      </c>
      <c r="AY1558" s="185" t="s">
        <v>176</v>
      </c>
    </row>
    <row r="1559" spans="2:51" s="11" customFormat="1" ht="22.5" customHeight="1">
      <c r="B1559" s="186"/>
      <c r="C1559" s="187"/>
      <c r="D1559" s="187"/>
      <c r="E1559" s="188" t="s">
        <v>22</v>
      </c>
      <c r="F1559" s="271" t="s">
        <v>200</v>
      </c>
      <c r="G1559" s="272"/>
      <c r="H1559" s="272"/>
      <c r="I1559" s="272"/>
      <c r="J1559" s="187"/>
      <c r="K1559" s="189">
        <v>16650</v>
      </c>
      <c r="L1559" s="187"/>
      <c r="M1559" s="187"/>
      <c r="N1559" s="187"/>
      <c r="O1559" s="187"/>
      <c r="P1559" s="187"/>
      <c r="Q1559" s="187"/>
      <c r="R1559" s="190"/>
      <c r="T1559" s="191"/>
      <c r="U1559" s="187"/>
      <c r="V1559" s="187"/>
      <c r="W1559" s="187"/>
      <c r="X1559" s="187"/>
      <c r="Y1559" s="187"/>
      <c r="Z1559" s="187"/>
      <c r="AA1559" s="192"/>
      <c r="AT1559" s="193" t="s">
        <v>199</v>
      </c>
      <c r="AU1559" s="193" t="s">
        <v>88</v>
      </c>
      <c r="AV1559" s="11" t="s">
        <v>181</v>
      </c>
      <c r="AW1559" s="11" t="s">
        <v>37</v>
      </c>
      <c r="AX1559" s="11" t="s">
        <v>80</v>
      </c>
      <c r="AY1559" s="193" t="s">
        <v>176</v>
      </c>
    </row>
    <row r="1560" spans="2:65" s="1" customFormat="1" ht="31.5" customHeight="1">
      <c r="B1560" s="38"/>
      <c r="C1560" s="171" t="s">
        <v>2261</v>
      </c>
      <c r="D1560" s="171" t="s">
        <v>177</v>
      </c>
      <c r="E1560" s="172" t="s">
        <v>2262</v>
      </c>
      <c r="F1560" s="265" t="s">
        <v>2263</v>
      </c>
      <c r="G1560" s="265"/>
      <c r="H1560" s="265"/>
      <c r="I1560" s="265"/>
      <c r="J1560" s="173" t="s">
        <v>2264</v>
      </c>
      <c r="K1560" s="174">
        <v>1</v>
      </c>
      <c r="L1560" s="266">
        <v>0</v>
      </c>
      <c r="M1560" s="267"/>
      <c r="N1560" s="268">
        <f>ROUND(L1560*K1560,2)</f>
        <v>0</v>
      </c>
      <c r="O1560" s="268"/>
      <c r="P1560" s="268"/>
      <c r="Q1560" s="268"/>
      <c r="R1560" s="40"/>
      <c r="T1560" s="175" t="s">
        <v>22</v>
      </c>
      <c r="U1560" s="47" t="s">
        <v>45</v>
      </c>
      <c r="V1560" s="39"/>
      <c r="W1560" s="176">
        <f>V1560*K1560</f>
        <v>0</v>
      </c>
      <c r="X1560" s="176">
        <v>0</v>
      </c>
      <c r="Y1560" s="176">
        <f>X1560*K1560</f>
        <v>0</v>
      </c>
      <c r="Z1560" s="176">
        <v>0</v>
      </c>
      <c r="AA1560" s="177">
        <f>Z1560*K1560</f>
        <v>0</v>
      </c>
      <c r="AR1560" s="21" t="s">
        <v>2258</v>
      </c>
      <c r="AT1560" s="21" t="s">
        <v>177</v>
      </c>
      <c r="AU1560" s="21" t="s">
        <v>88</v>
      </c>
      <c r="AY1560" s="21" t="s">
        <v>176</v>
      </c>
      <c r="BE1560" s="113">
        <f>IF(U1560="základní",N1560,0)</f>
        <v>0</v>
      </c>
      <c r="BF1560" s="113">
        <f>IF(U1560="snížená",N1560,0)</f>
        <v>0</v>
      </c>
      <c r="BG1560" s="113">
        <f>IF(U1560="zákl. přenesená",N1560,0)</f>
        <v>0</v>
      </c>
      <c r="BH1560" s="113">
        <f>IF(U1560="sníž. přenesená",N1560,0)</f>
        <v>0</v>
      </c>
      <c r="BI1560" s="113">
        <f>IF(U1560="nulová",N1560,0)</f>
        <v>0</v>
      </c>
      <c r="BJ1560" s="21" t="s">
        <v>88</v>
      </c>
      <c r="BK1560" s="113">
        <f>ROUND(L1560*K1560,2)</f>
        <v>0</v>
      </c>
      <c r="BL1560" s="21" t="s">
        <v>2258</v>
      </c>
      <c r="BM1560" s="21" t="s">
        <v>2265</v>
      </c>
    </row>
    <row r="1561" spans="2:65" s="1" customFormat="1" ht="57" customHeight="1">
      <c r="B1561" s="38"/>
      <c r="C1561" s="171" t="s">
        <v>2266</v>
      </c>
      <c r="D1561" s="171" t="s">
        <v>177</v>
      </c>
      <c r="E1561" s="172" t="s">
        <v>2267</v>
      </c>
      <c r="F1561" s="265" t="s">
        <v>2268</v>
      </c>
      <c r="G1561" s="265"/>
      <c r="H1561" s="265"/>
      <c r="I1561" s="265"/>
      <c r="J1561" s="173" t="s">
        <v>22</v>
      </c>
      <c r="K1561" s="174">
        <v>1</v>
      </c>
      <c r="L1561" s="266">
        <v>0</v>
      </c>
      <c r="M1561" s="267"/>
      <c r="N1561" s="268">
        <f>ROUND(L1561*K1561,2)</f>
        <v>0</v>
      </c>
      <c r="O1561" s="268"/>
      <c r="P1561" s="268"/>
      <c r="Q1561" s="268"/>
      <c r="R1561" s="40"/>
      <c r="T1561" s="175" t="s">
        <v>22</v>
      </c>
      <c r="U1561" s="47" t="s">
        <v>45</v>
      </c>
      <c r="V1561" s="39"/>
      <c r="W1561" s="176">
        <f>V1561*K1561</f>
        <v>0</v>
      </c>
      <c r="X1561" s="176">
        <v>0</v>
      </c>
      <c r="Y1561" s="176">
        <f>X1561*K1561</f>
        <v>0</v>
      </c>
      <c r="Z1561" s="176">
        <v>0</v>
      </c>
      <c r="AA1561" s="177">
        <f>Z1561*K1561</f>
        <v>0</v>
      </c>
      <c r="AR1561" s="21" t="s">
        <v>2258</v>
      </c>
      <c r="AT1561" s="21" t="s">
        <v>177</v>
      </c>
      <c r="AU1561" s="21" t="s">
        <v>88</v>
      </c>
      <c r="AY1561" s="21" t="s">
        <v>176</v>
      </c>
      <c r="BE1561" s="113">
        <f>IF(U1561="základní",N1561,0)</f>
        <v>0</v>
      </c>
      <c r="BF1561" s="113">
        <f>IF(U1561="snížená",N1561,0)</f>
        <v>0</v>
      </c>
      <c r="BG1561" s="113">
        <f>IF(U1561="zákl. přenesená",N1561,0)</f>
        <v>0</v>
      </c>
      <c r="BH1561" s="113">
        <f>IF(U1561="sníž. přenesená",N1561,0)</f>
        <v>0</v>
      </c>
      <c r="BI1561" s="113">
        <f>IF(U1561="nulová",N1561,0)</f>
        <v>0</v>
      </c>
      <c r="BJ1561" s="21" t="s">
        <v>88</v>
      </c>
      <c r="BK1561" s="113">
        <f>ROUND(L1561*K1561,2)</f>
        <v>0</v>
      </c>
      <c r="BL1561" s="21" t="s">
        <v>2258</v>
      </c>
      <c r="BM1561" s="21" t="s">
        <v>2269</v>
      </c>
    </row>
    <row r="1562" spans="2:63" s="1" customFormat="1" ht="49.9" customHeight="1" hidden="1">
      <c r="B1562" s="38"/>
      <c r="C1562" s="39"/>
      <c r="D1562" s="162" t="s">
        <v>239</v>
      </c>
      <c r="E1562" s="39"/>
      <c r="F1562" s="39"/>
      <c r="G1562" s="39"/>
      <c r="H1562" s="39"/>
      <c r="I1562" s="39"/>
      <c r="J1562" s="39"/>
      <c r="K1562" s="39"/>
      <c r="L1562" s="39"/>
      <c r="M1562" s="39"/>
      <c r="N1562" s="299">
        <f>BK1562</f>
        <v>0</v>
      </c>
      <c r="O1562" s="300"/>
      <c r="P1562" s="300"/>
      <c r="Q1562" s="300"/>
      <c r="R1562" s="40"/>
      <c r="T1562" s="151"/>
      <c r="U1562" s="59"/>
      <c r="V1562" s="59"/>
      <c r="W1562" s="59"/>
      <c r="X1562" s="59"/>
      <c r="Y1562" s="59"/>
      <c r="Z1562" s="59"/>
      <c r="AA1562" s="61"/>
      <c r="AT1562" s="21" t="s">
        <v>79</v>
      </c>
      <c r="AU1562" s="21" t="s">
        <v>80</v>
      </c>
      <c r="AY1562" s="21" t="s">
        <v>240</v>
      </c>
      <c r="BK1562" s="113">
        <v>0</v>
      </c>
    </row>
    <row r="1563" spans="2:18" s="1" customFormat="1" ht="6.95" customHeight="1">
      <c r="B1563" s="62"/>
      <c r="C1563" s="63"/>
      <c r="D1563" s="63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4"/>
    </row>
  </sheetData>
  <sheetProtection password="CC35" sheet="1" objects="1" scenarios="1" formatCells="0" formatColumns="0" formatRows="0" sort="0" autoFilter="0"/>
  <mergeCells count="225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N124:Q124"/>
    <mergeCell ref="L126:Q126"/>
    <mergeCell ref="C132:Q132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78:I178"/>
    <mergeCell ref="L178:M178"/>
    <mergeCell ref="N178:Q178"/>
    <mergeCell ref="F179:I179"/>
    <mergeCell ref="F180:I180"/>
    <mergeCell ref="F181:I181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L304:M304"/>
    <mergeCell ref="N304:Q304"/>
    <mergeCell ref="F305:I305"/>
    <mergeCell ref="F306:I306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9:I319"/>
    <mergeCell ref="L319:M319"/>
    <mergeCell ref="N319:Q319"/>
    <mergeCell ref="F321:I321"/>
    <mergeCell ref="L321:M321"/>
    <mergeCell ref="N321:Q321"/>
    <mergeCell ref="F322:I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29:I329"/>
    <mergeCell ref="F330:I330"/>
    <mergeCell ref="F331:I331"/>
    <mergeCell ref="L331:M331"/>
    <mergeCell ref="N331:Q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F393:I393"/>
    <mergeCell ref="L393:M393"/>
    <mergeCell ref="N393:Q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F415:I415"/>
    <mergeCell ref="L415:M415"/>
    <mergeCell ref="N415:Q415"/>
    <mergeCell ref="F416:I416"/>
    <mergeCell ref="L416:M416"/>
    <mergeCell ref="N416:Q416"/>
    <mergeCell ref="F417:I417"/>
    <mergeCell ref="F418:I418"/>
    <mergeCell ref="F419:I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L439:M439"/>
    <mergeCell ref="N439:Q439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50:I450"/>
    <mergeCell ref="F451:I451"/>
    <mergeCell ref="L451:M451"/>
    <mergeCell ref="N451:Q451"/>
    <mergeCell ref="F452:I452"/>
    <mergeCell ref="L452:M452"/>
    <mergeCell ref="N452:Q452"/>
    <mergeCell ref="F453:I453"/>
    <mergeCell ref="F454:I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F461:I461"/>
    <mergeCell ref="F463:I463"/>
    <mergeCell ref="L463:M463"/>
    <mergeCell ref="N463:Q463"/>
    <mergeCell ref="F464:I464"/>
    <mergeCell ref="L464:M464"/>
    <mergeCell ref="N464:Q464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L484:M484"/>
    <mergeCell ref="N484:Q484"/>
    <mergeCell ref="F485:I485"/>
    <mergeCell ref="F486:I486"/>
    <mergeCell ref="F487:I487"/>
    <mergeCell ref="L487:M487"/>
    <mergeCell ref="N487:Q487"/>
    <mergeCell ref="F488:I488"/>
    <mergeCell ref="F489:I489"/>
    <mergeCell ref="F490:I490"/>
    <mergeCell ref="F491:I491"/>
    <mergeCell ref="F492:I492"/>
    <mergeCell ref="F493:I493"/>
    <mergeCell ref="L493:M493"/>
    <mergeCell ref="N493:Q493"/>
    <mergeCell ref="F494:I494"/>
    <mergeCell ref="F495:I495"/>
    <mergeCell ref="L495:M495"/>
    <mergeCell ref="N495:Q495"/>
    <mergeCell ref="F496:I496"/>
    <mergeCell ref="L496:M496"/>
    <mergeCell ref="N496:Q496"/>
    <mergeCell ref="F497:I497"/>
    <mergeCell ref="F498:I498"/>
    <mergeCell ref="F499:I499"/>
    <mergeCell ref="L499:M499"/>
    <mergeCell ref="N499:Q499"/>
    <mergeCell ref="F500:I500"/>
    <mergeCell ref="F501:I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L538:M538"/>
    <mergeCell ref="N538:Q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L553:M553"/>
    <mergeCell ref="N553:Q553"/>
    <mergeCell ref="F554:I554"/>
    <mergeCell ref="F555:I555"/>
    <mergeCell ref="F556:I556"/>
    <mergeCell ref="L556:M556"/>
    <mergeCell ref="N556:Q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L564:M564"/>
    <mergeCell ref="N564:Q564"/>
    <mergeCell ref="F565:I565"/>
    <mergeCell ref="F566:I566"/>
    <mergeCell ref="F567:I567"/>
    <mergeCell ref="F568:I568"/>
    <mergeCell ref="F569:I569"/>
    <mergeCell ref="L569:M569"/>
    <mergeCell ref="N569:Q569"/>
    <mergeCell ref="F570:I570"/>
    <mergeCell ref="F571:I571"/>
    <mergeCell ref="F572:I572"/>
    <mergeCell ref="F573:I573"/>
    <mergeCell ref="L573:M573"/>
    <mergeCell ref="N573:Q573"/>
    <mergeCell ref="F574:I574"/>
    <mergeCell ref="F575:I575"/>
    <mergeCell ref="F576:I576"/>
    <mergeCell ref="F577:I577"/>
    <mergeCell ref="L577:M577"/>
    <mergeCell ref="N577:Q577"/>
    <mergeCell ref="F578:I578"/>
    <mergeCell ref="F579:I579"/>
    <mergeCell ref="F580:I580"/>
    <mergeCell ref="F581:I581"/>
    <mergeCell ref="L581:M581"/>
    <mergeCell ref="N581:Q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L620:M620"/>
    <mergeCell ref="N620:Q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L628:M628"/>
    <mergeCell ref="N628:Q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L636:M636"/>
    <mergeCell ref="N636:Q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L645:M645"/>
    <mergeCell ref="N645:Q645"/>
    <mergeCell ref="F646:I646"/>
    <mergeCell ref="F647:I647"/>
    <mergeCell ref="F648:I648"/>
    <mergeCell ref="F649:I649"/>
    <mergeCell ref="F650:I650"/>
    <mergeCell ref="F651:I651"/>
    <mergeCell ref="L651:M651"/>
    <mergeCell ref="N651:Q651"/>
    <mergeCell ref="F652:I652"/>
    <mergeCell ref="L652:M652"/>
    <mergeCell ref="N652:Q652"/>
    <mergeCell ref="F653:I653"/>
    <mergeCell ref="F654:I654"/>
    <mergeCell ref="F655:I655"/>
    <mergeCell ref="F656:I656"/>
    <mergeCell ref="F657:I657"/>
    <mergeCell ref="F658:I658"/>
    <mergeCell ref="L658:M658"/>
    <mergeCell ref="N658:Q658"/>
    <mergeCell ref="F659:I659"/>
    <mergeCell ref="F660:I660"/>
    <mergeCell ref="F661:I661"/>
    <mergeCell ref="F662:I662"/>
    <mergeCell ref="F663:I663"/>
    <mergeCell ref="F664:I664"/>
    <mergeCell ref="L664:M664"/>
    <mergeCell ref="N664:Q664"/>
    <mergeCell ref="F665:I665"/>
    <mergeCell ref="F666:I666"/>
    <mergeCell ref="F667:I667"/>
    <mergeCell ref="F668:I668"/>
    <mergeCell ref="L668:M668"/>
    <mergeCell ref="N668:Q668"/>
    <mergeCell ref="F669:I669"/>
    <mergeCell ref="L669:M669"/>
    <mergeCell ref="N669:Q669"/>
    <mergeCell ref="F670:I670"/>
    <mergeCell ref="F671:I671"/>
    <mergeCell ref="F672:I672"/>
    <mergeCell ref="L672:M672"/>
    <mergeCell ref="N672:Q672"/>
    <mergeCell ref="F673:I673"/>
    <mergeCell ref="F674:I674"/>
    <mergeCell ref="F675:I675"/>
    <mergeCell ref="L675:M675"/>
    <mergeCell ref="N675:Q675"/>
    <mergeCell ref="F676:I676"/>
    <mergeCell ref="F677:I677"/>
    <mergeCell ref="F678:I678"/>
    <mergeCell ref="F679:I679"/>
    <mergeCell ref="F680:I680"/>
    <mergeCell ref="F681:I681"/>
    <mergeCell ref="F682:I682"/>
    <mergeCell ref="L682:M682"/>
    <mergeCell ref="N682:Q682"/>
    <mergeCell ref="F683:I683"/>
    <mergeCell ref="F684:I684"/>
    <mergeCell ref="F685:I685"/>
    <mergeCell ref="L685:M685"/>
    <mergeCell ref="N685:Q685"/>
    <mergeCell ref="F686:I686"/>
    <mergeCell ref="F687:I687"/>
    <mergeCell ref="F688:I688"/>
    <mergeCell ref="L688:M688"/>
    <mergeCell ref="N688:Q688"/>
    <mergeCell ref="F689:I689"/>
    <mergeCell ref="F690:I690"/>
    <mergeCell ref="F691:I691"/>
    <mergeCell ref="L691:M691"/>
    <mergeCell ref="N691:Q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L706:M706"/>
    <mergeCell ref="N706:Q706"/>
    <mergeCell ref="F707:I707"/>
    <mergeCell ref="F708:I708"/>
    <mergeCell ref="F709:I709"/>
    <mergeCell ref="L709:M709"/>
    <mergeCell ref="N709:Q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L746:M746"/>
    <mergeCell ref="N746:Q746"/>
    <mergeCell ref="F747:I747"/>
    <mergeCell ref="F748:I748"/>
    <mergeCell ref="F749:I749"/>
    <mergeCell ref="F750:I750"/>
    <mergeCell ref="F751:I751"/>
    <mergeCell ref="F752:I752"/>
    <mergeCell ref="L752:M752"/>
    <mergeCell ref="N752:Q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L811:M811"/>
    <mergeCell ref="N811:Q811"/>
    <mergeCell ref="F812:I812"/>
    <mergeCell ref="F813:I813"/>
    <mergeCell ref="F814:I814"/>
    <mergeCell ref="L814:M814"/>
    <mergeCell ref="N814:Q814"/>
    <mergeCell ref="F815:I815"/>
    <mergeCell ref="F816:I816"/>
    <mergeCell ref="F817:I817"/>
    <mergeCell ref="F818:I818"/>
    <mergeCell ref="F819:I819"/>
    <mergeCell ref="F820:I820"/>
    <mergeCell ref="L820:M820"/>
    <mergeCell ref="N820:Q820"/>
    <mergeCell ref="F821:I821"/>
    <mergeCell ref="F822:I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L830:M830"/>
    <mergeCell ref="N830:Q830"/>
    <mergeCell ref="F831:I831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L837:M837"/>
    <mergeCell ref="N837:Q837"/>
    <mergeCell ref="F838:I838"/>
    <mergeCell ref="L838:M838"/>
    <mergeCell ref="N838:Q838"/>
    <mergeCell ref="F839:I839"/>
    <mergeCell ref="F840:I840"/>
    <mergeCell ref="F841:I841"/>
    <mergeCell ref="L841:M841"/>
    <mergeCell ref="N841:Q841"/>
    <mergeCell ref="F842:I842"/>
    <mergeCell ref="L842:M842"/>
    <mergeCell ref="N842:Q842"/>
    <mergeCell ref="F843:I843"/>
    <mergeCell ref="L843:M843"/>
    <mergeCell ref="N843:Q843"/>
    <mergeCell ref="F844:I844"/>
    <mergeCell ref="L844:M844"/>
    <mergeCell ref="N844:Q844"/>
    <mergeCell ref="F845:I845"/>
    <mergeCell ref="L845:M845"/>
    <mergeCell ref="N845:Q845"/>
    <mergeCell ref="F846:I846"/>
    <mergeCell ref="L846:M846"/>
    <mergeCell ref="N846:Q846"/>
    <mergeCell ref="F847:I847"/>
    <mergeCell ref="L847:M847"/>
    <mergeCell ref="N847:Q847"/>
    <mergeCell ref="F848:I848"/>
    <mergeCell ref="L848:M848"/>
    <mergeCell ref="N848:Q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58:I858"/>
    <mergeCell ref="F859:I859"/>
    <mergeCell ref="F860:I860"/>
    <mergeCell ref="F862:I862"/>
    <mergeCell ref="L862:M862"/>
    <mergeCell ref="N862:Q862"/>
    <mergeCell ref="F865:I865"/>
    <mergeCell ref="L865:M865"/>
    <mergeCell ref="N865:Q865"/>
    <mergeCell ref="F866:I866"/>
    <mergeCell ref="F867:I867"/>
    <mergeCell ref="F868:I868"/>
    <mergeCell ref="F869:I869"/>
    <mergeCell ref="L869:M869"/>
    <mergeCell ref="N869:Q869"/>
    <mergeCell ref="F870:I870"/>
    <mergeCell ref="F871:I871"/>
    <mergeCell ref="L871:M871"/>
    <mergeCell ref="N871:Q871"/>
    <mergeCell ref="F872:I872"/>
    <mergeCell ref="F873:I873"/>
    <mergeCell ref="F874:I874"/>
    <mergeCell ref="F875:I875"/>
    <mergeCell ref="F876:I876"/>
    <mergeCell ref="L876:M876"/>
    <mergeCell ref="N876:Q876"/>
    <mergeCell ref="F877:I877"/>
    <mergeCell ref="F878:I878"/>
    <mergeCell ref="F879:I879"/>
    <mergeCell ref="F880:I880"/>
    <mergeCell ref="L880:M880"/>
    <mergeCell ref="N880:Q880"/>
    <mergeCell ref="F881:I881"/>
    <mergeCell ref="L881:M881"/>
    <mergeCell ref="N881:Q881"/>
    <mergeCell ref="F882:I882"/>
    <mergeCell ref="F883:I883"/>
    <mergeCell ref="F884:I884"/>
    <mergeCell ref="F885:I885"/>
    <mergeCell ref="L885:M885"/>
    <mergeCell ref="N885:Q885"/>
    <mergeCell ref="F886:I886"/>
    <mergeCell ref="F887:I887"/>
    <mergeCell ref="F888:I888"/>
    <mergeCell ref="F889:I889"/>
    <mergeCell ref="L889:M889"/>
    <mergeCell ref="N889:Q889"/>
    <mergeCell ref="F891:I891"/>
    <mergeCell ref="L891:M891"/>
    <mergeCell ref="N891:Q891"/>
    <mergeCell ref="F892:I892"/>
    <mergeCell ref="F893:I893"/>
    <mergeCell ref="F894:I894"/>
    <mergeCell ref="F895:I895"/>
    <mergeCell ref="F896:I896"/>
    <mergeCell ref="F897:I897"/>
    <mergeCell ref="L897:M897"/>
    <mergeCell ref="N897:Q897"/>
    <mergeCell ref="F898:I898"/>
    <mergeCell ref="L898:M898"/>
    <mergeCell ref="N898:Q898"/>
    <mergeCell ref="F899:I899"/>
    <mergeCell ref="F900:I900"/>
    <mergeCell ref="F901:I901"/>
    <mergeCell ref="L901:M901"/>
    <mergeCell ref="N901:Q901"/>
    <mergeCell ref="F902:I902"/>
    <mergeCell ref="F903:I903"/>
    <mergeCell ref="F904:I904"/>
    <mergeCell ref="L904:M904"/>
    <mergeCell ref="N904:Q904"/>
    <mergeCell ref="F905:I905"/>
    <mergeCell ref="F906:I906"/>
    <mergeCell ref="F907:I907"/>
    <mergeCell ref="L907:M907"/>
    <mergeCell ref="N907:Q907"/>
    <mergeCell ref="F908:I908"/>
    <mergeCell ref="L908:M908"/>
    <mergeCell ref="N908:Q908"/>
    <mergeCell ref="F909:I909"/>
    <mergeCell ref="L909:M909"/>
    <mergeCell ref="N909:Q909"/>
    <mergeCell ref="F910:I910"/>
    <mergeCell ref="L910:M910"/>
    <mergeCell ref="N910:Q910"/>
    <mergeCell ref="F911:I911"/>
    <mergeCell ref="L911:M911"/>
    <mergeCell ref="N911:Q911"/>
    <mergeCell ref="F913:I913"/>
    <mergeCell ref="L913:M913"/>
    <mergeCell ref="N913:Q913"/>
    <mergeCell ref="F914:I914"/>
    <mergeCell ref="L914:M914"/>
    <mergeCell ref="N914:Q914"/>
    <mergeCell ref="F915:I915"/>
    <mergeCell ref="F916:I916"/>
    <mergeCell ref="F917:I917"/>
    <mergeCell ref="L917:M917"/>
    <mergeCell ref="N917:Q917"/>
    <mergeCell ref="F918:I918"/>
    <mergeCell ref="F919:I919"/>
    <mergeCell ref="F920:I920"/>
    <mergeCell ref="F921:I921"/>
    <mergeCell ref="L921:M921"/>
    <mergeCell ref="N921:Q921"/>
    <mergeCell ref="F922:I922"/>
    <mergeCell ref="L922:M922"/>
    <mergeCell ref="N922:Q922"/>
    <mergeCell ref="F923:I923"/>
    <mergeCell ref="F924:I924"/>
    <mergeCell ref="F925:I925"/>
    <mergeCell ref="F926:I926"/>
    <mergeCell ref="F927:I927"/>
    <mergeCell ref="F928:I928"/>
    <mergeCell ref="L928:M928"/>
    <mergeCell ref="N928:Q928"/>
    <mergeCell ref="F929:I929"/>
    <mergeCell ref="F930:I930"/>
    <mergeCell ref="F931:I931"/>
    <mergeCell ref="F932:I932"/>
    <mergeCell ref="F933:I933"/>
    <mergeCell ref="F934:I934"/>
    <mergeCell ref="L934:M934"/>
    <mergeCell ref="N934:Q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F947:I947"/>
    <mergeCell ref="L947:M947"/>
    <mergeCell ref="N947:Q947"/>
    <mergeCell ref="F948:I948"/>
    <mergeCell ref="F949:I949"/>
    <mergeCell ref="F950:I950"/>
    <mergeCell ref="L950:M950"/>
    <mergeCell ref="N950:Q950"/>
    <mergeCell ref="F951:I951"/>
    <mergeCell ref="F952:I952"/>
    <mergeCell ref="F953:I953"/>
    <mergeCell ref="L953:M953"/>
    <mergeCell ref="N953:Q953"/>
    <mergeCell ref="F954:I954"/>
    <mergeCell ref="F955:I955"/>
    <mergeCell ref="F956:I956"/>
    <mergeCell ref="F957:I957"/>
    <mergeCell ref="F958:I958"/>
    <mergeCell ref="F959:I959"/>
    <mergeCell ref="F960:I960"/>
    <mergeCell ref="L960:M960"/>
    <mergeCell ref="N960:Q960"/>
    <mergeCell ref="F961:I961"/>
    <mergeCell ref="F962:I962"/>
    <mergeCell ref="F963:I963"/>
    <mergeCell ref="L963:M963"/>
    <mergeCell ref="N963:Q963"/>
    <mergeCell ref="F964:I964"/>
    <mergeCell ref="F965:I965"/>
    <mergeCell ref="F966:I966"/>
    <mergeCell ref="L966:M966"/>
    <mergeCell ref="N966:Q966"/>
    <mergeCell ref="F967:I967"/>
    <mergeCell ref="L967:M967"/>
    <mergeCell ref="N967:Q967"/>
    <mergeCell ref="F968:I968"/>
    <mergeCell ref="F969:I969"/>
    <mergeCell ref="F970:I970"/>
    <mergeCell ref="F971:I971"/>
    <mergeCell ref="F972:I972"/>
    <mergeCell ref="F973:I973"/>
    <mergeCell ref="L973:M973"/>
    <mergeCell ref="N973:Q973"/>
    <mergeCell ref="F974:I974"/>
    <mergeCell ref="F975:I975"/>
    <mergeCell ref="F976:I976"/>
    <mergeCell ref="L976:M976"/>
    <mergeCell ref="N976:Q976"/>
    <mergeCell ref="F977:I977"/>
    <mergeCell ref="F978:I978"/>
    <mergeCell ref="F979:I979"/>
    <mergeCell ref="F980:I980"/>
    <mergeCell ref="L980:M980"/>
    <mergeCell ref="N980:Q980"/>
    <mergeCell ref="F981:I981"/>
    <mergeCell ref="F982:I982"/>
    <mergeCell ref="F983:I983"/>
    <mergeCell ref="F984:I984"/>
    <mergeCell ref="L984:M984"/>
    <mergeCell ref="N984:Q984"/>
    <mergeCell ref="F985:I985"/>
    <mergeCell ref="F986:I986"/>
    <mergeCell ref="F987:I987"/>
    <mergeCell ref="F988:I988"/>
    <mergeCell ref="F989:I989"/>
    <mergeCell ref="L989:M989"/>
    <mergeCell ref="N989:Q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L1001:M1001"/>
    <mergeCell ref="N1001:Q1001"/>
    <mergeCell ref="F1002:I1002"/>
    <mergeCell ref="F1003:I1003"/>
    <mergeCell ref="F1004:I1004"/>
    <mergeCell ref="F1005:I1005"/>
    <mergeCell ref="L1005:M1005"/>
    <mergeCell ref="N1005:Q1005"/>
    <mergeCell ref="F1007:I1007"/>
    <mergeCell ref="L1007:M1007"/>
    <mergeCell ref="N1007:Q1007"/>
    <mergeCell ref="F1008:I1008"/>
    <mergeCell ref="L1008:M1008"/>
    <mergeCell ref="N1008:Q1008"/>
    <mergeCell ref="F1009:I1009"/>
    <mergeCell ref="F1010:I1010"/>
    <mergeCell ref="F1011:I1011"/>
    <mergeCell ref="F1012:I1012"/>
    <mergeCell ref="F1013:I1013"/>
    <mergeCell ref="L1013:M1013"/>
    <mergeCell ref="N1013:Q1013"/>
    <mergeCell ref="F1014:I1014"/>
    <mergeCell ref="F1015:I1015"/>
    <mergeCell ref="F1016:I1016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L1024:M1024"/>
    <mergeCell ref="N1024:Q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F1041:I1041"/>
    <mergeCell ref="F1042:I1042"/>
    <mergeCell ref="F1043:I1043"/>
    <mergeCell ref="L1043:M1043"/>
    <mergeCell ref="N1043:Q1043"/>
    <mergeCell ref="F1044:I1044"/>
    <mergeCell ref="F1045:I1045"/>
    <mergeCell ref="F1046:I1046"/>
    <mergeCell ref="F1047:I1047"/>
    <mergeCell ref="F1048:I1048"/>
    <mergeCell ref="F1049:I1049"/>
    <mergeCell ref="L1049:M1049"/>
    <mergeCell ref="N1049:Q1049"/>
    <mergeCell ref="F1050:I1050"/>
    <mergeCell ref="F1051:I1051"/>
    <mergeCell ref="F1052:I1052"/>
    <mergeCell ref="L1052:M1052"/>
    <mergeCell ref="N1052:Q1052"/>
    <mergeCell ref="F1053:I1053"/>
    <mergeCell ref="F1054:I1054"/>
    <mergeCell ref="F1055:I1055"/>
    <mergeCell ref="F1056:I1056"/>
    <mergeCell ref="F1057:I1057"/>
    <mergeCell ref="F1058:I1058"/>
    <mergeCell ref="F1059:I1059"/>
    <mergeCell ref="L1059:M1059"/>
    <mergeCell ref="N1059:Q1059"/>
    <mergeCell ref="F1060:I1060"/>
    <mergeCell ref="L1060:M1060"/>
    <mergeCell ref="N1060:Q1060"/>
    <mergeCell ref="F1061:I1061"/>
    <mergeCell ref="L1061:M1061"/>
    <mergeCell ref="N1061:Q1061"/>
    <mergeCell ref="F1062:I1062"/>
    <mergeCell ref="L1062:M1062"/>
    <mergeCell ref="N1062:Q1062"/>
    <mergeCell ref="F1063:I1063"/>
    <mergeCell ref="L1063:M1063"/>
    <mergeCell ref="N1063:Q1063"/>
    <mergeCell ref="F1064:I1064"/>
    <mergeCell ref="L1064:M1064"/>
    <mergeCell ref="N1064:Q1064"/>
    <mergeCell ref="F1065:I1065"/>
    <mergeCell ref="L1065:M1065"/>
    <mergeCell ref="N1065:Q1065"/>
    <mergeCell ref="F1066:I1066"/>
    <mergeCell ref="L1066:M1066"/>
    <mergeCell ref="N1066:Q1066"/>
    <mergeCell ref="F1068:I1068"/>
    <mergeCell ref="L1068:M1068"/>
    <mergeCell ref="N1068:Q1068"/>
    <mergeCell ref="F1069:I1069"/>
    <mergeCell ref="F1070:I1070"/>
    <mergeCell ref="F1071:I1071"/>
    <mergeCell ref="F1072:I1072"/>
    <mergeCell ref="F1073:I1073"/>
    <mergeCell ref="F1074:I1074"/>
    <mergeCell ref="F1075:I1075"/>
    <mergeCell ref="F1076:I1076"/>
    <mergeCell ref="F1077:I1077"/>
    <mergeCell ref="F1078:I1078"/>
    <mergeCell ref="F1079:I1079"/>
    <mergeCell ref="F1080:I1080"/>
    <mergeCell ref="F1081:I1081"/>
    <mergeCell ref="F1082:I1082"/>
    <mergeCell ref="F1083:I1083"/>
    <mergeCell ref="L1083:M1083"/>
    <mergeCell ref="N1083:Q1083"/>
    <mergeCell ref="F1084:I1084"/>
    <mergeCell ref="F1085:I1085"/>
    <mergeCell ref="F1086:I1086"/>
    <mergeCell ref="F1087:I1087"/>
    <mergeCell ref="L1087:M1087"/>
    <mergeCell ref="N1087:Q1087"/>
    <mergeCell ref="F1088:I1088"/>
    <mergeCell ref="F1089:I1089"/>
    <mergeCell ref="F1090:I1090"/>
    <mergeCell ref="L1090:M1090"/>
    <mergeCell ref="N1090:Q1090"/>
    <mergeCell ref="F1091:I1091"/>
    <mergeCell ref="F1092:I1092"/>
    <mergeCell ref="F1093:I1093"/>
    <mergeCell ref="L1093:M1093"/>
    <mergeCell ref="N1093:Q1093"/>
    <mergeCell ref="F1094:I1094"/>
    <mergeCell ref="F1095:I1095"/>
    <mergeCell ref="F1096:I1096"/>
    <mergeCell ref="L1096:M1096"/>
    <mergeCell ref="N1096:Q1096"/>
    <mergeCell ref="F1097:I1097"/>
    <mergeCell ref="F1098:I1098"/>
    <mergeCell ref="F1099:I1099"/>
    <mergeCell ref="L1099:M1099"/>
    <mergeCell ref="N1099:Q1099"/>
    <mergeCell ref="F1100:I1100"/>
    <mergeCell ref="F1101:I1101"/>
    <mergeCell ref="F1102:I1102"/>
    <mergeCell ref="L1102:M1102"/>
    <mergeCell ref="N1102:Q1102"/>
    <mergeCell ref="F1103:I1103"/>
    <mergeCell ref="L1103:M1103"/>
    <mergeCell ref="N1103:Q1103"/>
    <mergeCell ref="F1104:I1104"/>
    <mergeCell ref="F1105:I1105"/>
    <mergeCell ref="F1106:I1106"/>
    <mergeCell ref="L1106:M1106"/>
    <mergeCell ref="N1106:Q1106"/>
    <mergeCell ref="F1107:I1107"/>
    <mergeCell ref="F1108:I1108"/>
    <mergeCell ref="F1109:I1109"/>
    <mergeCell ref="L1109:M1109"/>
    <mergeCell ref="N1109:Q1109"/>
    <mergeCell ref="F1110:I1110"/>
    <mergeCell ref="L1110:M1110"/>
    <mergeCell ref="N1110:Q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F1119:I1119"/>
    <mergeCell ref="F1120:I1120"/>
    <mergeCell ref="L1120:M1120"/>
    <mergeCell ref="N1120:Q1120"/>
    <mergeCell ref="F1121:I1121"/>
    <mergeCell ref="F1122:I1122"/>
    <mergeCell ref="F1123:I1123"/>
    <mergeCell ref="L1123:M1123"/>
    <mergeCell ref="N1123:Q1123"/>
    <mergeCell ref="F1124:I1124"/>
    <mergeCell ref="F1125:I1125"/>
    <mergeCell ref="F1126:I1126"/>
    <mergeCell ref="L1126:M1126"/>
    <mergeCell ref="N1126:Q1126"/>
    <mergeCell ref="F1127:I1127"/>
    <mergeCell ref="L1127:M1127"/>
    <mergeCell ref="N1127:Q1127"/>
    <mergeCell ref="F1128:I1128"/>
    <mergeCell ref="L1128:M1128"/>
    <mergeCell ref="N1128:Q1128"/>
    <mergeCell ref="F1129:I1129"/>
    <mergeCell ref="L1129:M1129"/>
    <mergeCell ref="N1129:Q1129"/>
    <mergeCell ref="F1130:I1130"/>
    <mergeCell ref="L1130:M1130"/>
    <mergeCell ref="N1130:Q1130"/>
    <mergeCell ref="F1131:I1131"/>
    <mergeCell ref="L1131:M1131"/>
    <mergeCell ref="N1131:Q1131"/>
    <mergeCell ref="F1132:I1132"/>
    <mergeCell ref="L1132:M1132"/>
    <mergeCell ref="N1132:Q1132"/>
    <mergeCell ref="F1133:I1133"/>
    <mergeCell ref="L1133:M1133"/>
    <mergeCell ref="N1133:Q1133"/>
    <mergeCell ref="F1134:I1134"/>
    <mergeCell ref="L1134:M1134"/>
    <mergeCell ref="N1134:Q1134"/>
    <mergeCell ref="F1135:I1135"/>
    <mergeCell ref="F1136:I1136"/>
    <mergeCell ref="F1137:I1137"/>
    <mergeCell ref="L1137:M1137"/>
    <mergeCell ref="N1137:Q1137"/>
    <mergeCell ref="F1138:I1138"/>
    <mergeCell ref="F1139:I1139"/>
    <mergeCell ref="F1140:I1140"/>
    <mergeCell ref="L1140:M1140"/>
    <mergeCell ref="N1140:Q1140"/>
    <mergeCell ref="F1141:I1141"/>
    <mergeCell ref="L1141:M1141"/>
    <mergeCell ref="N1141:Q1141"/>
    <mergeCell ref="F1142:I1142"/>
    <mergeCell ref="F1143:I1143"/>
    <mergeCell ref="F1144:I1144"/>
    <mergeCell ref="L1144:M1144"/>
    <mergeCell ref="N1144:Q1144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F1149:I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53:I1153"/>
    <mergeCell ref="L1153:M1153"/>
    <mergeCell ref="N1153:Q1153"/>
    <mergeCell ref="F1154:I1154"/>
    <mergeCell ref="L1154:M1154"/>
    <mergeCell ref="N1154:Q1154"/>
    <mergeCell ref="F1155:I1155"/>
    <mergeCell ref="L1155:M1155"/>
    <mergeCell ref="N1155:Q1155"/>
    <mergeCell ref="F1157:I1157"/>
    <mergeCell ref="L1157:M1157"/>
    <mergeCell ref="N1157:Q1157"/>
    <mergeCell ref="F1158:I1158"/>
    <mergeCell ref="F1159:I1159"/>
    <mergeCell ref="F1160:I1160"/>
    <mergeCell ref="F1161:I1161"/>
    <mergeCell ref="F1162:I1162"/>
    <mergeCell ref="F1163:I1163"/>
    <mergeCell ref="F1164:I1164"/>
    <mergeCell ref="F1165:I1165"/>
    <mergeCell ref="F1166:I1166"/>
    <mergeCell ref="F1167:I1167"/>
    <mergeCell ref="F1168:I1168"/>
    <mergeCell ref="F1169:I1169"/>
    <mergeCell ref="F1170:I1170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F1175:I1175"/>
    <mergeCell ref="F1176:I1176"/>
    <mergeCell ref="F1177:I1177"/>
    <mergeCell ref="L1177:M1177"/>
    <mergeCell ref="N1177:Q1177"/>
    <mergeCell ref="F1178:I1178"/>
    <mergeCell ref="L1178:M1178"/>
    <mergeCell ref="N1178:Q1178"/>
    <mergeCell ref="F1179:I1179"/>
    <mergeCell ref="F1180:I1180"/>
    <mergeCell ref="F1181:I1181"/>
    <mergeCell ref="L1181:M1181"/>
    <mergeCell ref="N1181:Q1181"/>
    <mergeCell ref="F1182:I1182"/>
    <mergeCell ref="L1182:M1182"/>
    <mergeCell ref="N1182:Q1182"/>
    <mergeCell ref="F1183:I1183"/>
    <mergeCell ref="L1183:M1183"/>
    <mergeCell ref="N1183:Q1183"/>
    <mergeCell ref="F1185:I1185"/>
    <mergeCell ref="L1185:M1185"/>
    <mergeCell ref="N1185:Q1185"/>
    <mergeCell ref="F1186:I1186"/>
    <mergeCell ref="F1187:I1187"/>
    <mergeCell ref="F1188:I1188"/>
    <mergeCell ref="F1189:I1189"/>
    <mergeCell ref="F1190:I1190"/>
    <mergeCell ref="F1191:I1191"/>
    <mergeCell ref="L1191:M1191"/>
    <mergeCell ref="N1191:Q1191"/>
    <mergeCell ref="F1192:I1192"/>
    <mergeCell ref="L1192:M1192"/>
    <mergeCell ref="N1192:Q1192"/>
    <mergeCell ref="F1193:I1193"/>
    <mergeCell ref="L1193:M1193"/>
    <mergeCell ref="N1193:Q1193"/>
    <mergeCell ref="F1194:I1194"/>
    <mergeCell ref="L1194:M1194"/>
    <mergeCell ref="N1194:Q1194"/>
    <mergeCell ref="F1195:I1195"/>
    <mergeCell ref="L1195:M1195"/>
    <mergeCell ref="N1195:Q1195"/>
    <mergeCell ref="F1196:I1196"/>
    <mergeCell ref="L1196:M1196"/>
    <mergeCell ref="N1196:Q1196"/>
    <mergeCell ref="F1197:I1197"/>
    <mergeCell ref="F1198:I1198"/>
    <mergeCell ref="F1199:I1199"/>
    <mergeCell ref="F1200:I1200"/>
    <mergeCell ref="F1201:I1201"/>
    <mergeCell ref="F1202:I1202"/>
    <mergeCell ref="L1202:M1202"/>
    <mergeCell ref="N1202:Q1202"/>
    <mergeCell ref="F1203:I1203"/>
    <mergeCell ref="F1204:I1204"/>
    <mergeCell ref="F1205:I1205"/>
    <mergeCell ref="F1206:I1206"/>
    <mergeCell ref="L1206:M1206"/>
    <mergeCell ref="N1206:Q1206"/>
    <mergeCell ref="F1207:I1207"/>
    <mergeCell ref="L1207:M1207"/>
    <mergeCell ref="N1207:Q1207"/>
    <mergeCell ref="F1208:I1208"/>
    <mergeCell ref="F1209:I1209"/>
    <mergeCell ref="F1210:I1210"/>
    <mergeCell ref="F1211:I1211"/>
    <mergeCell ref="F1212:I1212"/>
    <mergeCell ref="F1213:I1213"/>
    <mergeCell ref="F1214:I1214"/>
    <mergeCell ref="F1215:I1215"/>
    <mergeCell ref="F1216:I1216"/>
    <mergeCell ref="F1217:I1217"/>
    <mergeCell ref="L1217:M1217"/>
    <mergeCell ref="N1217:Q1217"/>
    <mergeCell ref="F1218:I1218"/>
    <mergeCell ref="F1219:I1219"/>
    <mergeCell ref="F1220:I1220"/>
    <mergeCell ref="F1221:I1221"/>
    <mergeCell ref="L1221:M1221"/>
    <mergeCell ref="N1221:Q1221"/>
    <mergeCell ref="F1222:I1222"/>
    <mergeCell ref="F1223:I1223"/>
    <mergeCell ref="F1224:I1224"/>
    <mergeCell ref="F1225:I1225"/>
    <mergeCell ref="F1226:I1226"/>
    <mergeCell ref="F1227:I1227"/>
    <mergeCell ref="F1228:I1228"/>
    <mergeCell ref="F1229:I1229"/>
    <mergeCell ref="L1229:M1229"/>
    <mergeCell ref="N1229:Q1229"/>
    <mergeCell ref="F1230:I1230"/>
    <mergeCell ref="F1231:I1231"/>
    <mergeCell ref="F1232:I1232"/>
    <mergeCell ref="F1233:I1233"/>
    <mergeCell ref="L1233:M1233"/>
    <mergeCell ref="N1233:Q1233"/>
    <mergeCell ref="F1234:I1234"/>
    <mergeCell ref="F1235:I1235"/>
    <mergeCell ref="F1236:I1236"/>
    <mergeCell ref="L1236:M1236"/>
    <mergeCell ref="N1236:Q1236"/>
    <mergeCell ref="F1237:I1237"/>
    <mergeCell ref="L1237:M1237"/>
    <mergeCell ref="N1237:Q1237"/>
    <mergeCell ref="F1238:I1238"/>
    <mergeCell ref="F1239:I1239"/>
    <mergeCell ref="F1240:I1240"/>
    <mergeCell ref="L1240:M1240"/>
    <mergeCell ref="N1240:Q1240"/>
    <mergeCell ref="F1241:I1241"/>
    <mergeCell ref="L1241:M1241"/>
    <mergeCell ref="N1241:Q1241"/>
    <mergeCell ref="F1242:I1242"/>
    <mergeCell ref="L1242:M1242"/>
    <mergeCell ref="N1242:Q1242"/>
    <mergeCell ref="F1243:I1243"/>
    <mergeCell ref="L1243:M1243"/>
    <mergeCell ref="N1243:Q1243"/>
    <mergeCell ref="F1244:I1244"/>
    <mergeCell ref="L1244:M1244"/>
    <mergeCell ref="N1244:Q1244"/>
    <mergeCell ref="F1245:I1245"/>
    <mergeCell ref="L1245:M1245"/>
    <mergeCell ref="N1245:Q1245"/>
    <mergeCell ref="F1246:I1246"/>
    <mergeCell ref="L1246:M1246"/>
    <mergeCell ref="N1246:Q1246"/>
    <mergeCell ref="F1247:I1247"/>
    <mergeCell ref="L1247:M1247"/>
    <mergeCell ref="N1247:Q1247"/>
    <mergeCell ref="F1248:I1248"/>
    <mergeCell ref="L1248:M1248"/>
    <mergeCell ref="N1248:Q1248"/>
    <mergeCell ref="F1249:I1249"/>
    <mergeCell ref="L1249:M1249"/>
    <mergeCell ref="N1249:Q1249"/>
    <mergeCell ref="F1250:I1250"/>
    <mergeCell ref="F1251:I1251"/>
    <mergeCell ref="L1251:M1251"/>
    <mergeCell ref="N1251:Q1251"/>
    <mergeCell ref="F1252:I1252"/>
    <mergeCell ref="F1253:I1253"/>
    <mergeCell ref="L1253:M1253"/>
    <mergeCell ref="N1253:Q1253"/>
    <mergeCell ref="F1254:I1254"/>
    <mergeCell ref="F1255:I1255"/>
    <mergeCell ref="L1255:M1255"/>
    <mergeCell ref="N1255:Q1255"/>
    <mergeCell ref="F1256:I1256"/>
    <mergeCell ref="F1257:I1257"/>
    <mergeCell ref="L1257:M1257"/>
    <mergeCell ref="N1257:Q1257"/>
    <mergeCell ref="F1258:I1258"/>
    <mergeCell ref="F1259:I1259"/>
    <mergeCell ref="L1259:M1259"/>
    <mergeCell ref="N1259:Q1259"/>
    <mergeCell ref="F1260:I1260"/>
    <mergeCell ref="F1261:I1261"/>
    <mergeCell ref="L1261:M1261"/>
    <mergeCell ref="N1261:Q1261"/>
    <mergeCell ref="F1262:I1262"/>
    <mergeCell ref="F1263:I1263"/>
    <mergeCell ref="L1263:M1263"/>
    <mergeCell ref="N1263:Q1263"/>
    <mergeCell ref="F1264:I1264"/>
    <mergeCell ref="F1265:I1265"/>
    <mergeCell ref="L1265:M1265"/>
    <mergeCell ref="N1265:Q1265"/>
    <mergeCell ref="F1266:I1266"/>
    <mergeCell ref="F1267:I1267"/>
    <mergeCell ref="L1267:M1267"/>
    <mergeCell ref="N1267:Q1267"/>
    <mergeCell ref="F1268:I1268"/>
    <mergeCell ref="F1269:I1269"/>
    <mergeCell ref="L1269:M1269"/>
    <mergeCell ref="N1269:Q1269"/>
    <mergeCell ref="F1270:I1270"/>
    <mergeCell ref="L1270:M1270"/>
    <mergeCell ref="N1270:Q1270"/>
    <mergeCell ref="F1271:I1271"/>
    <mergeCell ref="F1272:I1272"/>
    <mergeCell ref="L1272:M1272"/>
    <mergeCell ref="N1272:Q1272"/>
    <mergeCell ref="F1273:I1273"/>
    <mergeCell ref="F1274:I1274"/>
    <mergeCell ref="L1274:M1274"/>
    <mergeCell ref="N1274:Q1274"/>
    <mergeCell ref="F1275:I1275"/>
    <mergeCell ref="F1276:I1276"/>
    <mergeCell ref="L1276:M1276"/>
    <mergeCell ref="N1276:Q1276"/>
    <mergeCell ref="F1277:I1277"/>
    <mergeCell ref="F1278:I1278"/>
    <mergeCell ref="L1278:M1278"/>
    <mergeCell ref="N1278:Q1278"/>
    <mergeCell ref="F1279:I1279"/>
    <mergeCell ref="F1280:I1280"/>
    <mergeCell ref="L1280:M1280"/>
    <mergeCell ref="N1280:Q1280"/>
    <mergeCell ref="F1281:I1281"/>
    <mergeCell ref="F1282:I1282"/>
    <mergeCell ref="L1282:M1282"/>
    <mergeCell ref="N1282:Q1282"/>
    <mergeCell ref="F1283:I1283"/>
    <mergeCell ref="F1284:I1284"/>
    <mergeCell ref="L1284:M1284"/>
    <mergeCell ref="N1284:Q1284"/>
    <mergeCell ref="F1285:I1285"/>
    <mergeCell ref="F1286:I1286"/>
    <mergeCell ref="L1286:M1286"/>
    <mergeCell ref="N1286:Q1286"/>
    <mergeCell ref="F1287:I1287"/>
    <mergeCell ref="F1288:I1288"/>
    <mergeCell ref="L1288:M1288"/>
    <mergeCell ref="N1288:Q1288"/>
    <mergeCell ref="F1289:I1289"/>
    <mergeCell ref="F1290:I1290"/>
    <mergeCell ref="L1290:M1290"/>
    <mergeCell ref="N1290:Q1290"/>
    <mergeCell ref="F1291:I1291"/>
    <mergeCell ref="F1292:I1292"/>
    <mergeCell ref="L1292:M1292"/>
    <mergeCell ref="N1292:Q1292"/>
    <mergeCell ref="F1293:I1293"/>
    <mergeCell ref="F1294:I1294"/>
    <mergeCell ref="L1294:M1294"/>
    <mergeCell ref="N1294:Q1294"/>
    <mergeCell ref="F1295:I1295"/>
    <mergeCell ref="F1296:I1296"/>
    <mergeCell ref="L1296:M1296"/>
    <mergeCell ref="N1296:Q1296"/>
    <mergeCell ref="F1297:I1297"/>
    <mergeCell ref="F1298:I1298"/>
    <mergeCell ref="L1298:M1298"/>
    <mergeCell ref="N1298:Q1298"/>
    <mergeCell ref="F1299:I1299"/>
    <mergeCell ref="F1300:I1300"/>
    <mergeCell ref="L1300:M1300"/>
    <mergeCell ref="N1300:Q1300"/>
    <mergeCell ref="F1302:I1302"/>
    <mergeCell ref="L1302:M1302"/>
    <mergeCell ref="N1302:Q1302"/>
    <mergeCell ref="F1303:I1303"/>
    <mergeCell ref="L1303:M1303"/>
    <mergeCell ref="N1303:Q1303"/>
    <mergeCell ref="F1304:I1304"/>
    <mergeCell ref="L1304:M1304"/>
    <mergeCell ref="N1304:Q1304"/>
    <mergeCell ref="F1305:I1305"/>
    <mergeCell ref="L1305:M1305"/>
    <mergeCell ref="N1305:Q1305"/>
    <mergeCell ref="F1306:I1306"/>
    <mergeCell ref="L1306:M1306"/>
    <mergeCell ref="N1306:Q1306"/>
    <mergeCell ref="F1307:I1307"/>
    <mergeCell ref="L1307:M1307"/>
    <mergeCell ref="N1307:Q1307"/>
    <mergeCell ref="F1308:I1308"/>
    <mergeCell ref="L1308:M1308"/>
    <mergeCell ref="N1308:Q1308"/>
    <mergeCell ref="F1309:I1309"/>
    <mergeCell ref="F1310:I1310"/>
    <mergeCell ref="F1311:I1311"/>
    <mergeCell ref="L1311:M1311"/>
    <mergeCell ref="N1311:Q1311"/>
    <mergeCell ref="F1312:I1312"/>
    <mergeCell ref="L1312:M1312"/>
    <mergeCell ref="N1312:Q1312"/>
    <mergeCell ref="F1313:I1313"/>
    <mergeCell ref="L1313:M1313"/>
    <mergeCell ref="N1313:Q1313"/>
    <mergeCell ref="F1314:I1314"/>
    <mergeCell ref="L1314:M1314"/>
    <mergeCell ref="N1314:Q1314"/>
    <mergeCell ref="F1315:I1315"/>
    <mergeCell ref="L1315:M1315"/>
    <mergeCell ref="N1315:Q1315"/>
    <mergeCell ref="F1316:I1316"/>
    <mergeCell ref="L1316:M1316"/>
    <mergeCell ref="N1316:Q1316"/>
    <mergeCell ref="F1317:I1317"/>
    <mergeCell ref="F1318:I1318"/>
    <mergeCell ref="F1319:I1319"/>
    <mergeCell ref="L1319:M1319"/>
    <mergeCell ref="N1319:Q1319"/>
    <mergeCell ref="F1320:I1320"/>
    <mergeCell ref="L1320:M1320"/>
    <mergeCell ref="N1320:Q1320"/>
    <mergeCell ref="F1321:I1321"/>
    <mergeCell ref="F1322:I1322"/>
    <mergeCell ref="F1323:I1323"/>
    <mergeCell ref="L1323:M1323"/>
    <mergeCell ref="N1323:Q1323"/>
    <mergeCell ref="F1324:I1324"/>
    <mergeCell ref="L1324:M1324"/>
    <mergeCell ref="N1324:Q1324"/>
    <mergeCell ref="F1325:I1325"/>
    <mergeCell ref="F1326:I1326"/>
    <mergeCell ref="F1327:I1327"/>
    <mergeCell ref="L1327:M1327"/>
    <mergeCell ref="N1327:Q1327"/>
    <mergeCell ref="F1328:I1328"/>
    <mergeCell ref="L1328:M1328"/>
    <mergeCell ref="N1328:Q1328"/>
    <mergeCell ref="F1329:I1329"/>
    <mergeCell ref="L1329:M1329"/>
    <mergeCell ref="N1329:Q1329"/>
    <mergeCell ref="F1331:I1331"/>
    <mergeCell ref="L1331:M1331"/>
    <mergeCell ref="N1331:Q1331"/>
    <mergeCell ref="F1332:I1332"/>
    <mergeCell ref="F1333:I1333"/>
    <mergeCell ref="F1334:I1334"/>
    <mergeCell ref="F1335:I1335"/>
    <mergeCell ref="F1336:I1336"/>
    <mergeCell ref="F1337:I1337"/>
    <mergeCell ref="F1338:I1338"/>
    <mergeCell ref="F1339:I1339"/>
    <mergeCell ref="F1340:I1340"/>
    <mergeCell ref="F1341:I1341"/>
    <mergeCell ref="F1342:I1342"/>
    <mergeCell ref="F1343:I1343"/>
    <mergeCell ref="F1344:I1344"/>
    <mergeCell ref="F1345:I1345"/>
    <mergeCell ref="F1346:I1346"/>
    <mergeCell ref="F1347:I1347"/>
    <mergeCell ref="F1348:I1348"/>
    <mergeCell ref="F1349:I1349"/>
    <mergeCell ref="F1350:I1350"/>
    <mergeCell ref="F1351:I1351"/>
    <mergeCell ref="F1352:I1352"/>
    <mergeCell ref="F1353:I1353"/>
    <mergeCell ref="F1354:I1354"/>
    <mergeCell ref="L1354:M1354"/>
    <mergeCell ref="N1354:Q1354"/>
    <mergeCell ref="F1355:I1355"/>
    <mergeCell ref="F1356:I1356"/>
    <mergeCell ref="F1357:I1357"/>
    <mergeCell ref="F1358:I1358"/>
    <mergeCell ref="F1359:I1359"/>
    <mergeCell ref="F1360:I1360"/>
    <mergeCell ref="F1361:I1361"/>
    <mergeCell ref="F1362:I1362"/>
    <mergeCell ref="L1362:M1362"/>
    <mergeCell ref="N1362:Q1362"/>
    <mergeCell ref="F1363:I1363"/>
    <mergeCell ref="F1364:I1364"/>
    <mergeCell ref="F1365:I1365"/>
    <mergeCell ref="L1365:M1365"/>
    <mergeCell ref="N1365:Q1365"/>
    <mergeCell ref="F1366:I1366"/>
    <mergeCell ref="F1367:I1367"/>
    <mergeCell ref="F1368:I1368"/>
    <mergeCell ref="F1369:I1369"/>
    <mergeCell ref="L1369:M1369"/>
    <mergeCell ref="N1369:Q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F1378:I1378"/>
    <mergeCell ref="F1379:I1379"/>
    <mergeCell ref="F1380:I1380"/>
    <mergeCell ref="F1381:I1381"/>
    <mergeCell ref="F1382:I1382"/>
    <mergeCell ref="F1383:I1383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L1391:M1391"/>
    <mergeCell ref="N1391:Q1391"/>
    <mergeCell ref="F1392:I1392"/>
    <mergeCell ref="F1393:I1393"/>
    <mergeCell ref="F1394:I1394"/>
    <mergeCell ref="F1395:I1395"/>
    <mergeCell ref="F1396:I1396"/>
    <mergeCell ref="L1396:M1396"/>
    <mergeCell ref="N1396:Q1396"/>
    <mergeCell ref="F1397:I1397"/>
    <mergeCell ref="F1398:I1398"/>
    <mergeCell ref="F1399:I1399"/>
    <mergeCell ref="L1399:M1399"/>
    <mergeCell ref="N1399:Q1399"/>
    <mergeCell ref="F1400:I1400"/>
    <mergeCell ref="L1400:M1400"/>
    <mergeCell ref="N1400:Q1400"/>
    <mergeCell ref="F1402:I1402"/>
    <mergeCell ref="L1402:M1402"/>
    <mergeCell ref="N1402:Q1402"/>
    <mergeCell ref="F1403:I1403"/>
    <mergeCell ref="L1403:M1403"/>
    <mergeCell ref="N1403:Q1403"/>
    <mergeCell ref="F1404:I1404"/>
    <mergeCell ref="L1404:M1404"/>
    <mergeCell ref="N1404:Q1404"/>
    <mergeCell ref="F1406:I1406"/>
    <mergeCell ref="L1406:M1406"/>
    <mergeCell ref="N1406:Q1406"/>
    <mergeCell ref="F1407:I1407"/>
    <mergeCell ref="F1408:I1408"/>
    <mergeCell ref="F1409:I1409"/>
    <mergeCell ref="F1410:I1410"/>
    <mergeCell ref="L1410:M1410"/>
    <mergeCell ref="N1410:Q1410"/>
    <mergeCell ref="F1411:I1411"/>
    <mergeCell ref="L1411:M1411"/>
    <mergeCell ref="N1411:Q1411"/>
    <mergeCell ref="F1412:I1412"/>
    <mergeCell ref="F1413:I1413"/>
    <mergeCell ref="F1414:I1414"/>
    <mergeCell ref="L1414:M1414"/>
    <mergeCell ref="N1414:Q1414"/>
    <mergeCell ref="F1415:I1415"/>
    <mergeCell ref="F1416:I1416"/>
    <mergeCell ref="F1417:I1417"/>
    <mergeCell ref="F1418:I1418"/>
    <mergeCell ref="F1419:I1419"/>
    <mergeCell ref="F1420:I1420"/>
    <mergeCell ref="L1420:M1420"/>
    <mergeCell ref="N1420:Q1420"/>
    <mergeCell ref="F1421:I1421"/>
    <mergeCell ref="F1422:I1422"/>
    <mergeCell ref="F1423:I1423"/>
    <mergeCell ref="L1423:M1423"/>
    <mergeCell ref="N1423:Q1423"/>
    <mergeCell ref="F1424:I1424"/>
    <mergeCell ref="F1425:I1425"/>
    <mergeCell ref="F1426:I1426"/>
    <mergeCell ref="L1426:M1426"/>
    <mergeCell ref="N1426:Q1426"/>
    <mergeCell ref="F1428:I1428"/>
    <mergeCell ref="L1428:M1428"/>
    <mergeCell ref="N1428:Q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41:I1441"/>
    <mergeCell ref="F1442:I1442"/>
    <mergeCell ref="F1443:I1443"/>
    <mergeCell ref="F1444:I1444"/>
    <mergeCell ref="F1445:I1445"/>
    <mergeCell ref="F1446:I1446"/>
    <mergeCell ref="F1447:I1447"/>
    <mergeCell ref="F1448:I1448"/>
    <mergeCell ref="F1449:I1449"/>
    <mergeCell ref="F1450:I1450"/>
    <mergeCell ref="F1451:I1451"/>
    <mergeCell ref="F1452:I1452"/>
    <mergeCell ref="F1453:I1453"/>
    <mergeCell ref="F1454:I1454"/>
    <mergeCell ref="L1454:M1454"/>
    <mergeCell ref="N1454:Q1454"/>
    <mergeCell ref="F1455:I1455"/>
    <mergeCell ref="F1456:I1456"/>
    <mergeCell ref="F1457:I1457"/>
    <mergeCell ref="F1458:I1458"/>
    <mergeCell ref="F1459:I1459"/>
    <mergeCell ref="F1460:I1460"/>
    <mergeCell ref="F1461:I1461"/>
    <mergeCell ref="F1462:I1462"/>
    <mergeCell ref="F1463:I1463"/>
    <mergeCell ref="F1464:I1464"/>
    <mergeCell ref="F1465:I1465"/>
    <mergeCell ref="F1466:I1466"/>
    <mergeCell ref="F1467:I1467"/>
    <mergeCell ref="F1468:I1468"/>
    <mergeCell ref="F1469:I1469"/>
    <mergeCell ref="F1470:I1470"/>
    <mergeCell ref="F1471:I1471"/>
    <mergeCell ref="F1472:I1472"/>
    <mergeCell ref="F1473:I1473"/>
    <mergeCell ref="F1474:I1474"/>
    <mergeCell ref="F1475:I1475"/>
    <mergeCell ref="L1475:M1475"/>
    <mergeCell ref="N1475:Q1475"/>
    <mergeCell ref="F1476:I1476"/>
    <mergeCell ref="F1477:I1477"/>
    <mergeCell ref="F1478:I1478"/>
    <mergeCell ref="F1479:I1479"/>
    <mergeCell ref="F1480:I1480"/>
    <mergeCell ref="F1481:I1481"/>
    <mergeCell ref="L1481:M1481"/>
    <mergeCell ref="N1481:Q1481"/>
    <mergeCell ref="F1482:I1482"/>
    <mergeCell ref="L1482:M1482"/>
    <mergeCell ref="N1482:Q1482"/>
    <mergeCell ref="F1483:I1483"/>
    <mergeCell ref="F1484:I1484"/>
    <mergeCell ref="F1485:I1485"/>
    <mergeCell ref="F1486:I1486"/>
    <mergeCell ref="L1486:M1486"/>
    <mergeCell ref="N1486:Q1486"/>
    <mergeCell ref="F1487:I1487"/>
    <mergeCell ref="L1487:M1487"/>
    <mergeCell ref="N1487:Q1487"/>
    <mergeCell ref="F1488:I1488"/>
    <mergeCell ref="F1489:I1489"/>
    <mergeCell ref="F1490:I1490"/>
    <mergeCell ref="L1490:M1490"/>
    <mergeCell ref="N1490:Q1490"/>
    <mergeCell ref="F1491:I1491"/>
    <mergeCell ref="F1492:I1492"/>
    <mergeCell ref="F1493:I1493"/>
    <mergeCell ref="L1493:M1493"/>
    <mergeCell ref="N1493:Q1493"/>
    <mergeCell ref="F1494:I1494"/>
    <mergeCell ref="F1495:I1495"/>
    <mergeCell ref="F1496:I1496"/>
    <mergeCell ref="F1497:I1497"/>
    <mergeCell ref="L1497:M1497"/>
    <mergeCell ref="N1497:Q1497"/>
    <mergeCell ref="F1498:I1498"/>
    <mergeCell ref="F1499:I1499"/>
    <mergeCell ref="F1500:I1500"/>
    <mergeCell ref="F1501:I1501"/>
    <mergeCell ref="F1502:I1502"/>
    <mergeCell ref="L1502:M1502"/>
    <mergeCell ref="N1502:Q1502"/>
    <mergeCell ref="F1504:I1504"/>
    <mergeCell ref="L1504:M1504"/>
    <mergeCell ref="N1504:Q1504"/>
    <mergeCell ref="F1505:I1505"/>
    <mergeCell ref="F1506:I1506"/>
    <mergeCell ref="F1507:I1507"/>
    <mergeCell ref="F1508:I1508"/>
    <mergeCell ref="F1509:I1509"/>
    <mergeCell ref="F1510:I1510"/>
    <mergeCell ref="F1511:I1511"/>
    <mergeCell ref="F1512:I1512"/>
    <mergeCell ref="F1513:I1513"/>
    <mergeCell ref="F1514:I1514"/>
    <mergeCell ref="F1515:I1515"/>
    <mergeCell ref="F1516:I1516"/>
    <mergeCell ref="F1517:I1517"/>
    <mergeCell ref="F1518:I1518"/>
    <mergeCell ref="F1519:I1519"/>
    <mergeCell ref="F1520:I1520"/>
    <mergeCell ref="F1521:I1521"/>
    <mergeCell ref="F1522:I1522"/>
    <mergeCell ref="F1523:I1523"/>
    <mergeCell ref="F1524:I1524"/>
    <mergeCell ref="F1525:I1525"/>
    <mergeCell ref="F1526:I1526"/>
    <mergeCell ref="F1527:I1527"/>
    <mergeCell ref="F1528:I1528"/>
    <mergeCell ref="F1529:I1529"/>
    <mergeCell ref="L1529:M1529"/>
    <mergeCell ref="N1529:Q1529"/>
    <mergeCell ref="F1530:I1530"/>
    <mergeCell ref="F1531:I1531"/>
    <mergeCell ref="F1532:I1532"/>
    <mergeCell ref="L1532:M1532"/>
    <mergeCell ref="N1532:Q1532"/>
    <mergeCell ref="F1534:I1534"/>
    <mergeCell ref="L1534:M1534"/>
    <mergeCell ref="N1534:Q1534"/>
    <mergeCell ref="F1559:I1559"/>
    <mergeCell ref="F1560:I1560"/>
    <mergeCell ref="L1560:M1560"/>
    <mergeCell ref="N1560:Q1560"/>
    <mergeCell ref="F1535:I1535"/>
    <mergeCell ref="F1536:I1536"/>
    <mergeCell ref="F1537:I1537"/>
    <mergeCell ref="L1537:M1537"/>
    <mergeCell ref="N1537:Q1537"/>
    <mergeCell ref="F1538:I1538"/>
    <mergeCell ref="F1539:I1539"/>
    <mergeCell ref="F1541:I1541"/>
    <mergeCell ref="L1541:M1541"/>
    <mergeCell ref="N1541:Q1541"/>
    <mergeCell ref="F1542:I1542"/>
    <mergeCell ref="F1543:I1543"/>
    <mergeCell ref="F1544:I1544"/>
    <mergeCell ref="F1545:I1545"/>
    <mergeCell ref="L1545:M1545"/>
    <mergeCell ref="N1545:Q1545"/>
    <mergeCell ref="F1546:I1546"/>
    <mergeCell ref="N1540:Q1540"/>
    <mergeCell ref="N1549:Q1549"/>
    <mergeCell ref="N1556:Q1556"/>
    <mergeCell ref="F1547:I1547"/>
    <mergeCell ref="F1548:I1548"/>
    <mergeCell ref="F1550:I1550"/>
    <mergeCell ref="L1550:M1550"/>
    <mergeCell ref="N1550:Q1550"/>
    <mergeCell ref="F1551:I1551"/>
    <mergeCell ref="F1552:I1552"/>
    <mergeCell ref="F1553:I1553"/>
    <mergeCell ref="F1554:I1554"/>
    <mergeCell ref="F1555:I1555"/>
    <mergeCell ref="F1557:I1557"/>
    <mergeCell ref="L1557:M1557"/>
    <mergeCell ref="N1557:Q1557"/>
    <mergeCell ref="F1558:I1558"/>
    <mergeCell ref="N1562:Q1562"/>
    <mergeCell ref="H1:K1"/>
    <mergeCell ref="S2:AC2"/>
    <mergeCell ref="F1561:I1561"/>
    <mergeCell ref="L1561:M1561"/>
    <mergeCell ref="N1561:Q1561"/>
    <mergeCell ref="N143:Q143"/>
    <mergeCell ref="N144:Q144"/>
    <mergeCell ref="N145:Q145"/>
    <mergeCell ref="N177:Q177"/>
    <mergeCell ref="N182:Q182"/>
    <mergeCell ref="N278:Q278"/>
    <mergeCell ref="N318:Q318"/>
    <mergeCell ref="N320:Q320"/>
    <mergeCell ref="N462:Q462"/>
    <mergeCell ref="N465:Q465"/>
    <mergeCell ref="N861:Q861"/>
    <mergeCell ref="N863:Q863"/>
    <mergeCell ref="N864:Q864"/>
    <mergeCell ref="N890:Q890"/>
    <mergeCell ref="N912:Q912"/>
    <mergeCell ref="N1006:Q1006"/>
    <mergeCell ref="N1067:Q1067"/>
    <mergeCell ref="N1156:Q1156"/>
    <mergeCell ref="N1184:Q1184"/>
    <mergeCell ref="N1301:Q1301"/>
    <mergeCell ref="N1330:Q1330"/>
    <mergeCell ref="N1401:Q1401"/>
    <mergeCell ref="N1405:Q1405"/>
    <mergeCell ref="N1427:Q1427"/>
    <mergeCell ref="N1503:Q1503"/>
    <mergeCell ref="N1533:Q1533"/>
  </mergeCells>
  <hyperlinks>
    <hyperlink ref="F1:G1" location="C2" display="1) Krycí list rozpočtu"/>
    <hyperlink ref="H1:K1" location="C86" display="2) Rekapitulace rozpočtu"/>
    <hyperlink ref="L1" location="C14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7"/>
  <sheetViews>
    <sheetView showGridLines="0" workbookViewId="0" topLeftCell="A1">
      <pane ySplit="1" topLeftCell="A2" activePane="bottomLeft" state="frozen"/>
      <selection pane="bottomLeft" activeCell="H10" sqref="H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2270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">
        <v>22</v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">
        <v>31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">
        <v>22</v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">
        <v>22</v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">
        <v>36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">
        <v>22</v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">
        <v>22</v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">
        <v>39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">
        <v>22</v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N96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(SUM(BE96:BE103)+SUM(BE121:BE175))</f>
        <v>0</v>
      </c>
      <c r="I32" s="283"/>
      <c r="J32" s="283"/>
      <c r="K32" s="39"/>
      <c r="L32" s="39"/>
      <c r="M32" s="292">
        <f>ROUND((SUM(BE96:BE103)+SUM(BE121:BE175)),2)*F32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(SUM(BF96:BF103)+SUM(BF121:BF175))</f>
        <v>0</v>
      </c>
      <c r="I33" s="283"/>
      <c r="J33" s="283"/>
      <c r="K33" s="39"/>
      <c r="L33" s="39"/>
      <c r="M33" s="292">
        <f>ROUND((SUM(BF96:BF103)+SUM(BF121:BF175)),2)*F33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(SUM(BG96:BG103)+SUM(BG121:BG175))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(SUM(BH96:BH103)+SUM(BH121:BH175))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(SUM(BI96:BI103)+SUM(BI121:BI175))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161013.3 - Zdravotně technické instalace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N121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2271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N122</f>
        <v>0</v>
      </c>
      <c r="O89" s="286"/>
      <c r="P89" s="286"/>
      <c r="Q89" s="286"/>
      <c r="R89" s="137"/>
      <c r="T89" s="138"/>
      <c r="U89" s="138"/>
    </row>
    <row r="90" spans="2:21" s="6" customFormat="1" ht="24.95" customHeight="1">
      <c r="B90" s="134"/>
      <c r="C90" s="135"/>
      <c r="D90" s="136" t="s">
        <v>2272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63">
        <f>N130</f>
        <v>0</v>
      </c>
      <c r="O90" s="286"/>
      <c r="P90" s="286"/>
      <c r="Q90" s="286"/>
      <c r="R90" s="137"/>
      <c r="T90" s="138"/>
      <c r="U90" s="138"/>
    </row>
    <row r="91" spans="2:21" s="6" customFormat="1" ht="24.95" customHeight="1">
      <c r="B91" s="134"/>
      <c r="C91" s="135"/>
      <c r="D91" s="136" t="s">
        <v>2273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63">
        <f>N137</f>
        <v>0</v>
      </c>
      <c r="O91" s="286"/>
      <c r="P91" s="286"/>
      <c r="Q91" s="286"/>
      <c r="R91" s="137"/>
      <c r="T91" s="138"/>
      <c r="U91" s="138"/>
    </row>
    <row r="92" spans="2:21" s="6" customFormat="1" ht="24.95" customHeight="1">
      <c r="B92" s="134"/>
      <c r="C92" s="135"/>
      <c r="D92" s="136" t="s">
        <v>2274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63">
        <f>N146</f>
        <v>0</v>
      </c>
      <c r="O92" s="286"/>
      <c r="P92" s="286"/>
      <c r="Q92" s="286"/>
      <c r="R92" s="137"/>
      <c r="T92" s="138"/>
      <c r="U92" s="138"/>
    </row>
    <row r="93" spans="2:21" s="6" customFormat="1" ht="24.95" customHeight="1">
      <c r="B93" s="134"/>
      <c r="C93" s="135"/>
      <c r="D93" s="136" t="s">
        <v>2275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63">
        <f>N154</f>
        <v>0</v>
      </c>
      <c r="O93" s="286"/>
      <c r="P93" s="286"/>
      <c r="Q93" s="286"/>
      <c r="R93" s="137"/>
      <c r="T93" s="138"/>
      <c r="U93" s="138"/>
    </row>
    <row r="94" spans="2:21" s="6" customFormat="1" ht="24.95" customHeight="1">
      <c r="B94" s="134"/>
      <c r="C94" s="135"/>
      <c r="D94" s="136" t="s">
        <v>2276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63">
        <f>N172</f>
        <v>0</v>
      </c>
      <c r="O94" s="286"/>
      <c r="P94" s="286"/>
      <c r="Q94" s="286"/>
      <c r="R94" s="137"/>
      <c r="T94" s="138"/>
      <c r="U94" s="138"/>
    </row>
    <row r="95" spans="2:21" s="1" customFormat="1" ht="21.7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  <c r="T95" s="132"/>
      <c r="U95" s="132"/>
    </row>
    <row r="96" spans="2:21" s="1" customFormat="1" ht="29.25" customHeight="1">
      <c r="B96" s="38"/>
      <c r="C96" s="133" t="s">
        <v>153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88">
        <f>ROUND(N97+N98+N99+N100+N101+N102,2)</f>
        <v>0</v>
      </c>
      <c r="O96" s="289"/>
      <c r="P96" s="289"/>
      <c r="Q96" s="289"/>
      <c r="R96" s="40"/>
      <c r="T96" s="143"/>
      <c r="U96" s="144" t="s">
        <v>44</v>
      </c>
    </row>
    <row r="97" spans="2:65" s="1" customFormat="1" ht="18" customHeight="1" hidden="1">
      <c r="B97" s="38"/>
      <c r="C97" s="39"/>
      <c r="D97" s="218" t="s">
        <v>154</v>
      </c>
      <c r="E97" s="219"/>
      <c r="F97" s="219"/>
      <c r="G97" s="219"/>
      <c r="H97" s="219"/>
      <c r="I97" s="39"/>
      <c r="J97" s="39"/>
      <c r="K97" s="39"/>
      <c r="L97" s="39"/>
      <c r="M97" s="39"/>
      <c r="N97" s="220">
        <f>ROUND(N88*T97,2)</f>
        <v>0</v>
      </c>
      <c r="O97" s="221"/>
      <c r="P97" s="221"/>
      <c r="Q97" s="221"/>
      <c r="R97" s="40"/>
      <c r="S97" s="145"/>
      <c r="T97" s="146"/>
      <c r="U97" s="147" t="s">
        <v>45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155</v>
      </c>
      <c r="AZ97" s="148"/>
      <c r="BA97" s="148"/>
      <c r="BB97" s="148"/>
      <c r="BC97" s="148"/>
      <c r="BD97" s="148"/>
      <c r="BE97" s="150">
        <f aca="true" t="shared" si="0" ref="BE97:BE102">IF(U97="základní",N97,0)</f>
        <v>0</v>
      </c>
      <c r="BF97" s="150">
        <f aca="true" t="shared" si="1" ref="BF97:BF102">IF(U97="snížená",N97,0)</f>
        <v>0</v>
      </c>
      <c r="BG97" s="150">
        <f aca="true" t="shared" si="2" ref="BG97:BG102">IF(U97="zákl. přenesená",N97,0)</f>
        <v>0</v>
      </c>
      <c r="BH97" s="150">
        <f aca="true" t="shared" si="3" ref="BH97:BH102">IF(U97="sníž. přenesená",N97,0)</f>
        <v>0</v>
      </c>
      <c r="BI97" s="150">
        <f aca="true" t="shared" si="4" ref="BI97:BI102">IF(U97="nulová",N97,0)</f>
        <v>0</v>
      </c>
      <c r="BJ97" s="149" t="s">
        <v>88</v>
      </c>
      <c r="BK97" s="148"/>
      <c r="BL97" s="148"/>
      <c r="BM97" s="148"/>
    </row>
    <row r="98" spans="2:65" s="1" customFormat="1" ht="18" customHeight="1" hidden="1">
      <c r="B98" s="38"/>
      <c r="C98" s="39"/>
      <c r="D98" s="218" t="s">
        <v>156</v>
      </c>
      <c r="E98" s="219"/>
      <c r="F98" s="219"/>
      <c r="G98" s="219"/>
      <c r="H98" s="219"/>
      <c r="I98" s="39"/>
      <c r="J98" s="39"/>
      <c r="K98" s="39"/>
      <c r="L98" s="39"/>
      <c r="M98" s="39"/>
      <c r="N98" s="220">
        <f>ROUND(N88*T98,2)</f>
        <v>0</v>
      </c>
      <c r="O98" s="221"/>
      <c r="P98" s="221"/>
      <c r="Q98" s="221"/>
      <c r="R98" s="40"/>
      <c r="S98" s="145"/>
      <c r="T98" s="146"/>
      <c r="U98" s="147" t="s">
        <v>45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155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88</v>
      </c>
      <c r="BK98" s="148"/>
      <c r="BL98" s="148"/>
      <c r="BM98" s="148"/>
    </row>
    <row r="99" spans="2:65" s="1" customFormat="1" ht="18" customHeight="1" hidden="1">
      <c r="B99" s="38"/>
      <c r="C99" s="39"/>
      <c r="D99" s="218" t="s">
        <v>157</v>
      </c>
      <c r="E99" s="219"/>
      <c r="F99" s="219"/>
      <c r="G99" s="219"/>
      <c r="H99" s="219"/>
      <c r="I99" s="39"/>
      <c r="J99" s="39"/>
      <c r="K99" s="39"/>
      <c r="L99" s="39"/>
      <c r="M99" s="39"/>
      <c r="N99" s="220">
        <f>ROUND(N88*T99,2)</f>
        <v>0</v>
      </c>
      <c r="O99" s="221"/>
      <c r="P99" s="221"/>
      <c r="Q99" s="221"/>
      <c r="R99" s="40"/>
      <c r="S99" s="145"/>
      <c r="T99" s="146"/>
      <c r="U99" s="147" t="s">
        <v>45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155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88</v>
      </c>
      <c r="BK99" s="148"/>
      <c r="BL99" s="148"/>
      <c r="BM99" s="148"/>
    </row>
    <row r="100" spans="2:65" s="1" customFormat="1" ht="18" customHeight="1" hidden="1">
      <c r="B100" s="38"/>
      <c r="C100" s="39"/>
      <c r="D100" s="218" t="s">
        <v>158</v>
      </c>
      <c r="E100" s="219"/>
      <c r="F100" s="219"/>
      <c r="G100" s="219"/>
      <c r="H100" s="219"/>
      <c r="I100" s="39"/>
      <c r="J100" s="39"/>
      <c r="K100" s="39"/>
      <c r="L100" s="39"/>
      <c r="M100" s="39"/>
      <c r="N100" s="220">
        <f>ROUND(N88*T100,2)</f>
        <v>0</v>
      </c>
      <c r="O100" s="221"/>
      <c r="P100" s="221"/>
      <c r="Q100" s="221"/>
      <c r="R100" s="40"/>
      <c r="S100" s="145"/>
      <c r="T100" s="146"/>
      <c r="U100" s="147" t="s">
        <v>45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155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88</v>
      </c>
      <c r="BK100" s="148"/>
      <c r="BL100" s="148"/>
      <c r="BM100" s="148"/>
    </row>
    <row r="101" spans="2:65" s="1" customFormat="1" ht="18" customHeight="1" hidden="1">
      <c r="B101" s="38"/>
      <c r="C101" s="39"/>
      <c r="D101" s="218" t="s">
        <v>159</v>
      </c>
      <c r="E101" s="219"/>
      <c r="F101" s="219"/>
      <c r="G101" s="219"/>
      <c r="H101" s="219"/>
      <c r="I101" s="39"/>
      <c r="J101" s="39"/>
      <c r="K101" s="39"/>
      <c r="L101" s="39"/>
      <c r="M101" s="39"/>
      <c r="N101" s="220">
        <f>ROUND(N88*T101,2)</f>
        <v>0</v>
      </c>
      <c r="O101" s="221"/>
      <c r="P101" s="221"/>
      <c r="Q101" s="221"/>
      <c r="R101" s="40"/>
      <c r="S101" s="145"/>
      <c r="T101" s="146"/>
      <c r="U101" s="147" t="s">
        <v>45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155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88</v>
      </c>
      <c r="BK101" s="148"/>
      <c r="BL101" s="148"/>
      <c r="BM101" s="148"/>
    </row>
    <row r="102" spans="2:65" s="1" customFormat="1" ht="18" customHeight="1" hidden="1">
      <c r="B102" s="38"/>
      <c r="C102" s="39"/>
      <c r="D102" s="109" t="s">
        <v>160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220">
        <f>ROUND(N88*T102,2)</f>
        <v>0</v>
      </c>
      <c r="O102" s="221"/>
      <c r="P102" s="221"/>
      <c r="Q102" s="221"/>
      <c r="R102" s="40"/>
      <c r="S102" s="145"/>
      <c r="T102" s="151"/>
      <c r="U102" s="152" t="s">
        <v>45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161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88</v>
      </c>
      <c r="BK102" s="148"/>
      <c r="BL102" s="148"/>
      <c r="BM102" s="148"/>
    </row>
    <row r="103" spans="2:21" s="1" customFormat="1" ht="13.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  <c r="T103" s="132"/>
      <c r="U103" s="132"/>
    </row>
    <row r="104" spans="2:21" s="1" customFormat="1" ht="29.25" customHeight="1">
      <c r="B104" s="38"/>
      <c r="C104" s="120" t="s">
        <v>134</v>
      </c>
      <c r="D104" s="121"/>
      <c r="E104" s="121"/>
      <c r="F104" s="121"/>
      <c r="G104" s="121"/>
      <c r="H104" s="121"/>
      <c r="I104" s="121"/>
      <c r="J104" s="121"/>
      <c r="K104" s="121"/>
      <c r="L104" s="215">
        <f>ROUND(SUM(N88+N96),2)</f>
        <v>0</v>
      </c>
      <c r="M104" s="215"/>
      <c r="N104" s="215"/>
      <c r="O104" s="215"/>
      <c r="P104" s="215"/>
      <c r="Q104" s="215"/>
      <c r="R104" s="40"/>
      <c r="T104" s="132"/>
      <c r="U104" s="132"/>
    </row>
    <row r="105" spans="2:21" s="1" customFormat="1" ht="6.9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T105" s="132"/>
      <c r="U105" s="132"/>
    </row>
    <row r="109" spans="2:18" s="1" customFormat="1" ht="6.95" customHeight="1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</row>
    <row r="110" spans="2:18" s="1" customFormat="1" ht="36.95" customHeight="1">
      <c r="B110" s="38"/>
      <c r="C110" s="238" t="s">
        <v>162</v>
      </c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40"/>
    </row>
    <row r="111" spans="2:18" s="1" customFormat="1" ht="6.9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18" s="1" customFormat="1" ht="30" customHeight="1">
      <c r="B112" s="38"/>
      <c r="C112" s="33" t="s">
        <v>19</v>
      </c>
      <c r="D112" s="39"/>
      <c r="E112" s="39"/>
      <c r="F112" s="284" t="str">
        <f>F6</f>
        <v>Stavební úpravy Radnice Šluknov bez imobil</v>
      </c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39"/>
      <c r="R112" s="40"/>
    </row>
    <row r="113" spans="2:18" s="1" customFormat="1" ht="36.95" customHeight="1">
      <c r="B113" s="38"/>
      <c r="C113" s="72" t="s">
        <v>142</v>
      </c>
      <c r="D113" s="39"/>
      <c r="E113" s="39"/>
      <c r="F113" s="240" t="str">
        <f>F7</f>
        <v>161013.3 - Zdravotně technické instalace</v>
      </c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39"/>
      <c r="R113" s="40"/>
    </row>
    <row r="114" spans="2:18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24</v>
      </c>
      <c r="D115" s="39"/>
      <c r="E115" s="39"/>
      <c r="F115" s="31" t="str">
        <f>F9</f>
        <v>Šluknov</v>
      </c>
      <c r="G115" s="39"/>
      <c r="H115" s="39"/>
      <c r="I115" s="39"/>
      <c r="J115" s="39"/>
      <c r="K115" s="33" t="s">
        <v>26</v>
      </c>
      <c r="L115" s="39"/>
      <c r="M115" s="279" t="str">
        <f>IF(O9="","",O9)</f>
        <v>10. 12. 2014</v>
      </c>
      <c r="N115" s="279"/>
      <c r="O115" s="279"/>
      <c r="P115" s="279"/>
      <c r="Q115" s="39"/>
      <c r="R115" s="40"/>
    </row>
    <row r="116" spans="2:18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28</v>
      </c>
      <c r="D117" s="39"/>
      <c r="E117" s="39"/>
      <c r="F117" s="31" t="str">
        <f>E12</f>
        <v>Město Šluknov</v>
      </c>
      <c r="G117" s="39"/>
      <c r="H117" s="39"/>
      <c r="I117" s="39"/>
      <c r="J117" s="39"/>
      <c r="K117" s="33" t="s">
        <v>35</v>
      </c>
      <c r="L117" s="39"/>
      <c r="M117" s="253" t="str">
        <f>E18</f>
        <v>Multitechnik Divize II, s.r.o.</v>
      </c>
      <c r="N117" s="253"/>
      <c r="O117" s="253"/>
      <c r="P117" s="253"/>
      <c r="Q117" s="253"/>
      <c r="R117" s="40"/>
    </row>
    <row r="118" spans="2:18" s="1" customFormat="1" ht="14.45" customHeight="1">
      <c r="B118" s="38"/>
      <c r="C118" s="33" t="s">
        <v>33</v>
      </c>
      <c r="D118" s="39"/>
      <c r="E118" s="39"/>
      <c r="F118" s="31" t="str">
        <f>IF(E15="","",E15)</f>
        <v>Vyplň údaj</v>
      </c>
      <c r="G118" s="39"/>
      <c r="H118" s="39"/>
      <c r="I118" s="39"/>
      <c r="J118" s="39"/>
      <c r="K118" s="33" t="s">
        <v>38</v>
      </c>
      <c r="L118" s="39"/>
      <c r="M118" s="253" t="str">
        <f>E21</f>
        <v>Ing. Kulík Milan</v>
      </c>
      <c r="N118" s="253"/>
      <c r="O118" s="253"/>
      <c r="P118" s="253"/>
      <c r="Q118" s="253"/>
      <c r="R118" s="40"/>
    </row>
    <row r="119" spans="2:18" s="1" customFormat="1" ht="10.3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53"/>
      <c r="C120" s="154" t="s">
        <v>163</v>
      </c>
      <c r="D120" s="155" t="s">
        <v>164</v>
      </c>
      <c r="E120" s="155" t="s">
        <v>62</v>
      </c>
      <c r="F120" s="280" t="s">
        <v>165</v>
      </c>
      <c r="G120" s="280"/>
      <c r="H120" s="280"/>
      <c r="I120" s="280"/>
      <c r="J120" s="155" t="s">
        <v>166</v>
      </c>
      <c r="K120" s="155" t="s">
        <v>167</v>
      </c>
      <c r="L120" s="281" t="s">
        <v>168</v>
      </c>
      <c r="M120" s="281"/>
      <c r="N120" s="280" t="s">
        <v>147</v>
      </c>
      <c r="O120" s="280"/>
      <c r="P120" s="280"/>
      <c r="Q120" s="282"/>
      <c r="R120" s="156"/>
      <c r="T120" s="83" t="s">
        <v>169</v>
      </c>
      <c r="U120" s="84" t="s">
        <v>44</v>
      </c>
      <c r="V120" s="84" t="s">
        <v>170</v>
      </c>
      <c r="W120" s="84" t="s">
        <v>171</v>
      </c>
      <c r="X120" s="84" t="s">
        <v>172</v>
      </c>
      <c r="Y120" s="84" t="s">
        <v>173</v>
      </c>
      <c r="Z120" s="84" t="s">
        <v>174</v>
      </c>
      <c r="AA120" s="85" t="s">
        <v>175</v>
      </c>
    </row>
    <row r="121" spans="2:63" s="1" customFormat="1" ht="29.25" customHeight="1">
      <c r="B121" s="38"/>
      <c r="C121" s="87" t="s">
        <v>144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73">
        <f>BK121</f>
        <v>0</v>
      </c>
      <c r="O121" s="274"/>
      <c r="P121" s="274"/>
      <c r="Q121" s="274"/>
      <c r="R121" s="40"/>
      <c r="T121" s="86"/>
      <c r="U121" s="54"/>
      <c r="V121" s="54"/>
      <c r="W121" s="157">
        <f>W122+W130+W137+W146+W154+W172+W176</f>
        <v>0</v>
      </c>
      <c r="X121" s="54"/>
      <c r="Y121" s="157">
        <f>Y122+Y130+Y137+Y146+Y154+Y172+Y176</f>
        <v>0</v>
      </c>
      <c r="Z121" s="54"/>
      <c r="AA121" s="158">
        <f>AA122+AA130+AA137+AA146+AA154+AA172+AA176</f>
        <v>0</v>
      </c>
      <c r="AT121" s="21" t="s">
        <v>79</v>
      </c>
      <c r="AU121" s="21" t="s">
        <v>149</v>
      </c>
      <c r="BK121" s="159">
        <f>BK122+BK130+BK137+BK146+BK154+BK172+BK176</f>
        <v>0</v>
      </c>
    </row>
    <row r="122" spans="2:63" s="9" customFormat="1" ht="37.35" customHeight="1">
      <c r="B122" s="160"/>
      <c r="C122" s="161"/>
      <c r="D122" s="162" t="s">
        <v>2271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301">
        <f>BK122</f>
        <v>0</v>
      </c>
      <c r="O122" s="302"/>
      <c r="P122" s="302"/>
      <c r="Q122" s="302"/>
      <c r="R122" s="163"/>
      <c r="T122" s="164"/>
      <c r="U122" s="161"/>
      <c r="V122" s="161"/>
      <c r="W122" s="165">
        <f>SUM(W123:W129)</f>
        <v>0</v>
      </c>
      <c r="X122" s="161"/>
      <c r="Y122" s="165">
        <f>SUM(Y123:Y129)</f>
        <v>0</v>
      </c>
      <c r="Z122" s="161"/>
      <c r="AA122" s="166">
        <f>SUM(AA123:AA129)</f>
        <v>0</v>
      </c>
      <c r="AR122" s="167" t="s">
        <v>88</v>
      </c>
      <c r="AT122" s="168" t="s">
        <v>79</v>
      </c>
      <c r="AU122" s="168" t="s">
        <v>80</v>
      </c>
      <c r="AY122" s="167" t="s">
        <v>176</v>
      </c>
      <c r="BK122" s="169">
        <f>SUM(BK123:BK129)</f>
        <v>0</v>
      </c>
    </row>
    <row r="123" spans="2:65" s="1" customFormat="1" ht="22.5" customHeight="1">
      <c r="B123" s="38"/>
      <c r="C123" s="171" t="s">
        <v>88</v>
      </c>
      <c r="D123" s="171" t="s">
        <v>177</v>
      </c>
      <c r="E123" s="172" t="s">
        <v>2277</v>
      </c>
      <c r="F123" s="265" t="s">
        <v>2278</v>
      </c>
      <c r="G123" s="265"/>
      <c r="H123" s="265"/>
      <c r="I123" s="265"/>
      <c r="J123" s="173" t="s">
        <v>2279</v>
      </c>
      <c r="K123" s="174">
        <v>13</v>
      </c>
      <c r="L123" s="266">
        <v>0</v>
      </c>
      <c r="M123" s="267"/>
      <c r="N123" s="268">
        <f aca="true" t="shared" si="5" ref="N123:N129">ROUND(L123*K123,2)</f>
        <v>0</v>
      </c>
      <c r="O123" s="268"/>
      <c r="P123" s="268"/>
      <c r="Q123" s="268"/>
      <c r="R123" s="40"/>
      <c r="T123" s="175" t="s">
        <v>22</v>
      </c>
      <c r="U123" s="47" t="s">
        <v>45</v>
      </c>
      <c r="V123" s="39"/>
      <c r="W123" s="176">
        <f aca="true" t="shared" si="6" ref="W123:W129">V123*K123</f>
        <v>0</v>
      </c>
      <c r="X123" s="176">
        <v>0</v>
      </c>
      <c r="Y123" s="176">
        <f aca="true" t="shared" si="7" ref="Y123:Y129">X123*K123</f>
        <v>0</v>
      </c>
      <c r="Z123" s="176">
        <v>0</v>
      </c>
      <c r="AA123" s="177">
        <f aca="true" t="shared" si="8" ref="AA123:AA129">Z123*K123</f>
        <v>0</v>
      </c>
      <c r="AR123" s="21" t="s">
        <v>181</v>
      </c>
      <c r="AT123" s="21" t="s">
        <v>177</v>
      </c>
      <c r="AU123" s="21" t="s">
        <v>88</v>
      </c>
      <c r="AY123" s="21" t="s">
        <v>176</v>
      </c>
      <c r="BE123" s="113">
        <f aca="true" t="shared" si="9" ref="BE123:BE129">IF(U123="základní",N123,0)</f>
        <v>0</v>
      </c>
      <c r="BF123" s="113">
        <f aca="true" t="shared" si="10" ref="BF123:BF129">IF(U123="snížená",N123,0)</f>
        <v>0</v>
      </c>
      <c r="BG123" s="113">
        <f aca="true" t="shared" si="11" ref="BG123:BG129">IF(U123="zákl. přenesená",N123,0)</f>
        <v>0</v>
      </c>
      <c r="BH123" s="113">
        <f aca="true" t="shared" si="12" ref="BH123:BH129">IF(U123="sníž. přenesená",N123,0)</f>
        <v>0</v>
      </c>
      <c r="BI123" s="113">
        <f aca="true" t="shared" si="13" ref="BI123:BI129">IF(U123="nulová",N123,0)</f>
        <v>0</v>
      </c>
      <c r="BJ123" s="21" t="s">
        <v>88</v>
      </c>
      <c r="BK123" s="113">
        <f aca="true" t="shared" si="14" ref="BK123:BK129">ROUND(L123*K123,2)</f>
        <v>0</v>
      </c>
      <c r="BL123" s="21" t="s">
        <v>181</v>
      </c>
      <c r="BM123" s="21" t="s">
        <v>140</v>
      </c>
    </row>
    <row r="124" spans="2:65" s="1" customFormat="1" ht="22.5" customHeight="1">
      <c r="B124" s="38"/>
      <c r="C124" s="171" t="s">
        <v>186</v>
      </c>
      <c r="D124" s="171" t="s">
        <v>177</v>
      </c>
      <c r="E124" s="172" t="s">
        <v>2280</v>
      </c>
      <c r="F124" s="265" t="s">
        <v>2281</v>
      </c>
      <c r="G124" s="265"/>
      <c r="H124" s="265"/>
      <c r="I124" s="265"/>
      <c r="J124" s="173" t="s">
        <v>2279</v>
      </c>
      <c r="K124" s="174">
        <v>10</v>
      </c>
      <c r="L124" s="266">
        <v>0</v>
      </c>
      <c r="M124" s="267"/>
      <c r="N124" s="268">
        <f t="shared" si="5"/>
        <v>0</v>
      </c>
      <c r="O124" s="268"/>
      <c r="P124" s="268"/>
      <c r="Q124" s="268"/>
      <c r="R124" s="40"/>
      <c r="T124" s="175" t="s">
        <v>22</v>
      </c>
      <c r="U124" s="47" t="s">
        <v>45</v>
      </c>
      <c r="V124" s="39"/>
      <c r="W124" s="176">
        <f t="shared" si="6"/>
        <v>0</v>
      </c>
      <c r="X124" s="176">
        <v>0</v>
      </c>
      <c r="Y124" s="176">
        <f t="shared" si="7"/>
        <v>0</v>
      </c>
      <c r="Z124" s="176">
        <v>0</v>
      </c>
      <c r="AA124" s="177">
        <f t="shared" si="8"/>
        <v>0</v>
      </c>
      <c r="AR124" s="21" t="s">
        <v>181</v>
      </c>
      <c r="AT124" s="21" t="s">
        <v>177</v>
      </c>
      <c r="AU124" s="21" t="s">
        <v>88</v>
      </c>
      <c r="AY124" s="21" t="s">
        <v>176</v>
      </c>
      <c r="BE124" s="113">
        <f t="shared" si="9"/>
        <v>0</v>
      </c>
      <c r="BF124" s="113">
        <f t="shared" si="10"/>
        <v>0</v>
      </c>
      <c r="BG124" s="113">
        <f t="shared" si="11"/>
        <v>0</v>
      </c>
      <c r="BH124" s="113">
        <f t="shared" si="12"/>
        <v>0</v>
      </c>
      <c r="BI124" s="113">
        <f t="shared" si="13"/>
        <v>0</v>
      </c>
      <c r="BJ124" s="21" t="s">
        <v>88</v>
      </c>
      <c r="BK124" s="113">
        <f t="shared" si="14"/>
        <v>0</v>
      </c>
      <c r="BL124" s="21" t="s">
        <v>181</v>
      </c>
      <c r="BM124" s="21" t="s">
        <v>181</v>
      </c>
    </row>
    <row r="125" spans="2:65" s="1" customFormat="1" ht="22.5" customHeight="1">
      <c r="B125" s="38"/>
      <c r="C125" s="171" t="s">
        <v>194</v>
      </c>
      <c r="D125" s="171" t="s">
        <v>177</v>
      </c>
      <c r="E125" s="172" t="s">
        <v>2282</v>
      </c>
      <c r="F125" s="265" t="s">
        <v>2283</v>
      </c>
      <c r="G125" s="265"/>
      <c r="H125" s="265"/>
      <c r="I125" s="265"/>
      <c r="J125" s="173" t="s">
        <v>2279</v>
      </c>
      <c r="K125" s="174">
        <v>4</v>
      </c>
      <c r="L125" s="266">
        <v>0</v>
      </c>
      <c r="M125" s="267"/>
      <c r="N125" s="268">
        <f t="shared" si="5"/>
        <v>0</v>
      </c>
      <c r="O125" s="268"/>
      <c r="P125" s="268"/>
      <c r="Q125" s="268"/>
      <c r="R125" s="40"/>
      <c r="T125" s="175" t="s">
        <v>22</v>
      </c>
      <c r="U125" s="47" t="s">
        <v>45</v>
      </c>
      <c r="V125" s="39"/>
      <c r="W125" s="176">
        <f t="shared" si="6"/>
        <v>0</v>
      </c>
      <c r="X125" s="176">
        <v>0</v>
      </c>
      <c r="Y125" s="176">
        <f t="shared" si="7"/>
        <v>0</v>
      </c>
      <c r="Z125" s="176">
        <v>0</v>
      </c>
      <c r="AA125" s="177">
        <f t="shared" si="8"/>
        <v>0</v>
      </c>
      <c r="AR125" s="21" t="s">
        <v>181</v>
      </c>
      <c r="AT125" s="21" t="s">
        <v>177</v>
      </c>
      <c r="AU125" s="21" t="s">
        <v>88</v>
      </c>
      <c r="AY125" s="21" t="s">
        <v>176</v>
      </c>
      <c r="BE125" s="113">
        <f t="shared" si="9"/>
        <v>0</v>
      </c>
      <c r="BF125" s="113">
        <f t="shared" si="10"/>
        <v>0</v>
      </c>
      <c r="BG125" s="113">
        <f t="shared" si="11"/>
        <v>0</v>
      </c>
      <c r="BH125" s="113">
        <f t="shared" si="12"/>
        <v>0</v>
      </c>
      <c r="BI125" s="113">
        <f t="shared" si="13"/>
        <v>0</v>
      </c>
      <c r="BJ125" s="21" t="s">
        <v>88</v>
      </c>
      <c r="BK125" s="113">
        <f t="shared" si="14"/>
        <v>0</v>
      </c>
      <c r="BL125" s="21" t="s">
        <v>181</v>
      </c>
      <c r="BM125" s="21" t="s">
        <v>201</v>
      </c>
    </row>
    <row r="126" spans="2:65" s="1" customFormat="1" ht="22.5" customHeight="1">
      <c r="B126" s="38"/>
      <c r="C126" s="171" t="s">
        <v>201</v>
      </c>
      <c r="D126" s="171" t="s">
        <v>177</v>
      </c>
      <c r="E126" s="172" t="s">
        <v>2284</v>
      </c>
      <c r="F126" s="265" t="s">
        <v>2285</v>
      </c>
      <c r="G126" s="265"/>
      <c r="H126" s="265"/>
      <c r="I126" s="265"/>
      <c r="J126" s="173" t="s">
        <v>2279</v>
      </c>
      <c r="K126" s="174">
        <v>2</v>
      </c>
      <c r="L126" s="266">
        <v>0</v>
      </c>
      <c r="M126" s="267"/>
      <c r="N126" s="268">
        <f t="shared" si="5"/>
        <v>0</v>
      </c>
      <c r="O126" s="268"/>
      <c r="P126" s="268"/>
      <c r="Q126" s="268"/>
      <c r="R126" s="40"/>
      <c r="T126" s="175" t="s">
        <v>22</v>
      </c>
      <c r="U126" s="47" t="s">
        <v>45</v>
      </c>
      <c r="V126" s="39"/>
      <c r="W126" s="176">
        <f t="shared" si="6"/>
        <v>0</v>
      </c>
      <c r="X126" s="176">
        <v>0</v>
      </c>
      <c r="Y126" s="176">
        <f t="shared" si="7"/>
        <v>0</v>
      </c>
      <c r="Z126" s="176">
        <v>0</v>
      </c>
      <c r="AA126" s="177">
        <f t="shared" si="8"/>
        <v>0</v>
      </c>
      <c r="AR126" s="21" t="s">
        <v>181</v>
      </c>
      <c r="AT126" s="21" t="s">
        <v>177</v>
      </c>
      <c r="AU126" s="21" t="s">
        <v>88</v>
      </c>
      <c r="AY126" s="21" t="s">
        <v>176</v>
      </c>
      <c r="BE126" s="113">
        <f t="shared" si="9"/>
        <v>0</v>
      </c>
      <c r="BF126" s="113">
        <f t="shared" si="10"/>
        <v>0</v>
      </c>
      <c r="BG126" s="113">
        <f t="shared" si="11"/>
        <v>0</v>
      </c>
      <c r="BH126" s="113">
        <f t="shared" si="12"/>
        <v>0</v>
      </c>
      <c r="BI126" s="113">
        <f t="shared" si="13"/>
        <v>0</v>
      </c>
      <c r="BJ126" s="21" t="s">
        <v>88</v>
      </c>
      <c r="BK126" s="113">
        <f t="shared" si="14"/>
        <v>0</v>
      </c>
      <c r="BL126" s="21" t="s">
        <v>181</v>
      </c>
      <c r="BM126" s="21" t="s">
        <v>205</v>
      </c>
    </row>
    <row r="127" spans="2:65" s="1" customFormat="1" ht="22.5" customHeight="1">
      <c r="B127" s="38"/>
      <c r="C127" s="171" t="s">
        <v>205</v>
      </c>
      <c r="D127" s="171" t="s">
        <v>177</v>
      </c>
      <c r="E127" s="172" t="s">
        <v>2286</v>
      </c>
      <c r="F127" s="265" t="s">
        <v>2287</v>
      </c>
      <c r="G127" s="265"/>
      <c r="H127" s="265"/>
      <c r="I127" s="265"/>
      <c r="J127" s="173" t="s">
        <v>2279</v>
      </c>
      <c r="K127" s="174">
        <v>4</v>
      </c>
      <c r="L127" s="266">
        <v>0</v>
      </c>
      <c r="M127" s="267"/>
      <c r="N127" s="268">
        <f t="shared" si="5"/>
        <v>0</v>
      </c>
      <c r="O127" s="268"/>
      <c r="P127" s="268"/>
      <c r="Q127" s="268"/>
      <c r="R127" s="40"/>
      <c r="T127" s="175" t="s">
        <v>22</v>
      </c>
      <c r="U127" s="47" t="s">
        <v>45</v>
      </c>
      <c r="V127" s="39"/>
      <c r="W127" s="176">
        <f t="shared" si="6"/>
        <v>0</v>
      </c>
      <c r="X127" s="176">
        <v>0</v>
      </c>
      <c r="Y127" s="176">
        <f t="shared" si="7"/>
        <v>0</v>
      </c>
      <c r="Z127" s="176">
        <v>0</v>
      </c>
      <c r="AA127" s="177">
        <f t="shared" si="8"/>
        <v>0</v>
      </c>
      <c r="AR127" s="21" t="s">
        <v>181</v>
      </c>
      <c r="AT127" s="21" t="s">
        <v>177</v>
      </c>
      <c r="AU127" s="21" t="s">
        <v>88</v>
      </c>
      <c r="AY127" s="21" t="s">
        <v>176</v>
      </c>
      <c r="BE127" s="113">
        <f t="shared" si="9"/>
        <v>0</v>
      </c>
      <c r="BF127" s="113">
        <f t="shared" si="10"/>
        <v>0</v>
      </c>
      <c r="BG127" s="113">
        <f t="shared" si="11"/>
        <v>0</v>
      </c>
      <c r="BH127" s="113">
        <f t="shared" si="12"/>
        <v>0</v>
      </c>
      <c r="BI127" s="113">
        <f t="shared" si="13"/>
        <v>0</v>
      </c>
      <c r="BJ127" s="21" t="s">
        <v>88</v>
      </c>
      <c r="BK127" s="113">
        <f t="shared" si="14"/>
        <v>0</v>
      </c>
      <c r="BL127" s="21" t="s">
        <v>181</v>
      </c>
      <c r="BM127" s="21" t="s">
        <v>209</v>
      </c>
    </row>
    <row r="128" spans="2:65" s="1" customFormat="1" ht="22.5" customHeight="1">
      <c r="B128" s="38"/>
      <c r="C128" s="171" t="s">
        <v>209</v>
      </c>
      <c r="D128" s="171" t="s">
        <v>177</v>
      </c>
      <c r="E128" s="172" t="s">
        <v>2288</v>
      </c>
      <c r="F128" s="265" t="s">
        <v>2289</v>
      </c>
      <c r="G128" s="265"/>
      <c r="H128" s="265"/>
      <c r="I128" s="265"/>
      <c r="J128" s="173" t="s">
        <v>2279</v>
      </c>
      <c r="K128" s="174">
        <v>2</v>
      </c>
      <c r="L128" s="266">
        <v>0</v>
      </c>
      <c r="M128" s="267"/>
      <c r="N128" s="268">
        <f t="shared" si="5"/>
        <v>0</v>
      </c>
      <c r="O128" s="268"/>
      <c r="P128" s="268"/>
      <c r="Q128" s="268"/>
      <c r="R128" s="40"/>
      <c r="T128" s="175" t="s">
        <v>22</v>
      </c>
      <c r="U128" s="47" t="s">
        <v>45</v>
      </c>
      <c r="V128" s="39"/>
      <c r="W128" s="176">
        <f t="shared" si="6"/>
        <v>0</v>
      </c>
      <c r="X128" s="176">
        <v>0</v>
      </c>
      <c r="Y128" s="176">
        <f t="shared" si="7"/>
        <v>0</v>
      </c>
      <c r="Z128" s="176">
        <v>0</v>
      </c>
      <c r="AA128" s="177">
        <f t="shared" si="8"/>
        <v>0</v>
      </c>
      <c r="AR128" s="21" t="s">
        <v>181</v>
      </c>
      <c r="AT128" s="21" t="s">
        <v>177</v>
      </c>
      <c r="AU128" s="21" t="s">
        <v>88</v>
      </c>
      <c r="AY128" s="21" t="s">
        <v>176</v>
      </c>
      <c r="BE128" s="113">
        <f t="shared" si="9"/>
        <v>0</v>
      </c>
      <c r="BF128" s="113">
        <f t="shared" si="10"/>
        <v>0</v>
      </c>
      <c r="BG128" s="113">
        <f t="shared" si="11"/>
        <v>0</v>
      </c>
      <c r="BH128" s="113">
        <f t="shared" si="12"/>
        <v>0</v>
      </c>
      <c r="BI128" s="113">
        <f t="shared" si="13"/>
        <v>0</v>
      </c>
      <c r="BJ128" s="21" t="s">
        <v>88</v>
      </c>
      <c r="BK128" s="113">
        <f t="shared" si="14"/>
        <v>0</v>
      </c>
      <c r="BL128" s="21" t="s">
        <v>181</v>
      </c>
      <c r="BM128" s="21" t="s">
        <v>214</v>
      </c>
    </row>
    <row r="129" spans="2:65" s="1" customFormat="1" ht="22.5" customHeight="1">
      <c r="B129" s="38"/>
      <c r="C129" s="171" t="s">
        <v>214</v>
      </c>
      <c r="D129" s="171" t="s">
        <v>177</v>
      </c>
      <c r="E129" s="172" t="s">
        <v>2290</v>
      </c>
      <c r="F129" s="265" t="s">
        <v>2291</v>
      </c>
      <c r="G129" s="265"/>
      <c r="H129" s="265"/>
      <c r="I129" s="265"/>
      <c r="J129" s="173" t="s">
        <v>2279</v>
      </c>
      <c r="K129" s="174">
        <v>3</v>
      </c>
      <c r="L129" s="266">
        <v>0</v>
      </c>
      <c r="M129" s="267"/>
      <c r="N129" s="268">
        <f t="shared" si="5"/>
        <v>0</v>
      </c>
      <c r="O129" s="268"/>
      <c r="P129" s="268"/>
      <c r="Q129" s="268"/>
      <c r="R129" s="40"/>
      <c r="T129" s="175" t="s">
        <v>22</v>
      </c>
      <c r="U129" s="47" t="s">
        <v>45</v>
      </c>
      <c r="V129" s="39"/>
      <c r="W129" s="176">
        <f t="shared" si="6"/>
        <v>0</v>
      </c>
      <c r="X129" s="176">
        <v>0</v>
      </c>
      <c r="Y129" s="176">
        <f t="shared" si="7"/>
        <v>0</v>
      </c>
      <c r="Z129" s="176">
        <v>0</v>
      </c>
      <c r="AA129" s="177">
        <f t="shared" si="8"/>
        <v>0</v>
      </c>
      <c r="AR129" s="21" t="s">
        <v>181</v>
      </c>
      <c r="AT129" s="21" t="s">
        <v>177</v>
      </c>
      <c r="AU129" s="21" t="s">
        <v>88</v>
      </c>
      <c r="AY129" s="21" t="s">
        <v>176</v>
      </c>
      <c r="BE129" s="113">
        <f t="shared" si="9"/>
        <v>0</v>
      </c>
      <c r="BF129" s="113">
        <f t="shared" si="10"/>
        <v>0</v>
      </c>
      <c r="BG129" s="113">
        <f t="shared" si="11"/>
        <v>0</v>
      </c>
      <c r="BH129" s="113">
        <f t="shared" si="12"/>
        <v>0</v>
      </c>
      <c r="BI129" s="113">
        <f t="shared" si="13"/>
        <v>0</v>
      </c>
      <c r="BJ129" s="21" t="s">
        <v>88</v>
      </c>
      <c r="BK129" s="113">
        <f t="shared" si="14"/>
        <v>0</v>
      </c>
      <c r="BL129" s="21" t="s">
        <v>181</v>
      </c>
      <c r="BM129" s="21" t="s">
        <v>218</v>
      </c>
    </row>
    <row r="130" spans="2:63" s="9" customFormat="1" ht="37.35" customHeight="1">
      <c r="B130" s="160"/>
      <c r="C130" s="161"/>
      <c r="D130" s="162" t="s">
        <v>2272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317">
        <f>BK130</f>
        <v>0</v>
      </c>
      <c r="O130" s="318"/>
      <c r="P130" s="318"/>
      <c r="Q130" s="318"/>
      <c r="R130" s="163"/>
      <c r="T130" s="164"/>
      <c r="U130" s="161"/>
      <c r="V130" s="161"/>
      <c r="W130" s="165">
        <f>SUM(W131:W136)</f>
        <v>0</v>
      </c>
      <c r="X130" s="161"/>
      <c r="Y130" s="165">
        <f>SUM(Y131:Y136)</f>
        <v>0</v>
      </c>
      <c r="Z130" s="161"/>
      <c r="AA130" s="166">
        <f>SUM(AA131:AA136)</f>
        <v>0</v>
      </c>
      <c r="AR130" s="167" t="s">
        <v>88</v>
      </c>
      <c r="AT130" s="168" t="s">
        <v>79</v>
      </c>
      <c r="AU130" s="168" t="s">
        <v>80</v>
      </c>
      <c r="AY130" s="167" t="s">
        <v>176</v>
      </c>
      <c r="BK130" s="169">
        <f>SUM(BK131:BK136)</f>
        <v>0</v>
      </c>
    </row>
    <row r="131" spans="2:65" s="1" customFormat="1" ht="22.5" customHeight="1">
      <c r="B131" s="38"/>
      <c r="C131" s="171" t="s">
        <v>218</v>
      </c>
      <c r="D131" s="171" t="s">
        <v>177</v>
      </c>
      <c r="E131" s="172" t="s">
        <v>2292</v>
      </c>
      <c r="F131" s="265" t="s">
        <v>2293</v>
      </c>
      <c r="G131" s="265"/>
      <c r="H131" s="265"/>
      <c r="I131" s="265"/>
      <c r="J131" s="173" t="s">
        <v>315</v>
      </c>
      <c r="K131" s="174">
        <v>17</v>
      </c>
      <c r="L131" s="266">
        <v>0</v>
      </c>
      <c r="M131" s="267"/>
      <c r="N131" s="268">
        <f>ROUND(L131*K131,2)</f>
        <v>0</v>
      </c>
      <c r="O131" s="268"/>
      <c r="P131" s="268"/>
      <c r="Q131" s="268"/>
      <c r="R131" s="40"/>
      <c r="T131" s="175" t="s">
        <v>22</v>
      </c>
      <c r="U131" s="47" t="s">
        <v>45</v>
      </c>
      <c r="V131" s="39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1" t="s">
        <v>181</v>
      </c>
      <c r="AT131" s="21" t="s">
        <v>177</v>
      </c>
      <c r="AU131" s="21" t="s">
        <v>88</v>
      </c>
      <c r="AY131" s="21" t="s">
        <v>176</v>
      </c>
      <c r="BE131" s="113">
        <f>IF(U131="základní",N131,0)</f>
        <v>0</v>
      </c>
      <c r="BF131" s="113">
        <f>IF(U131="snížená",N131,0)</f>
        <v>0</v>
      </c>
      <c r="BG131" s="113">
        <f>IF(U131="zákl. přenesená",N131,0)</f>
        <v>0</v>
      </c>
      <c r="BH131" s="113">
        <f>IF(U131="sníž. přenesená",N131,0)</f>
        <v>0</v>
      </c>
      <c r="BI131" s="113">
        <f>IF(U131="nulová",N131,0)</f>
        <v>0</v>
      </c>
      <c r="BJ131" s="21" t="s">
        <v>88</v>
      </c>
      <c r="BK131" s="113">
        <f>ROUND(L131*K131,2)</f>
        <v>0</v>
      </c>
      <c r="BL131" s="21" t="s">
        <v>181</v>
      </c>
      <c r="BM131" s="21" t="s">
        <v>222</v>
      </c>
    </row>
    <row r="132" spans="2:65" s="1" customFormat="1" ht="22.5" customHeight="1">
      <c r="B132" s="38"/>
      <c r="C132" s="171" t="s">
        <v>222</v>
      </c>
      <c r="D132" s="171" t="s">
        <v>177</v>
      </c>
      <c r="E132" s="172" t="s">
        <v>2294</v>
      </c>
      <c r="F132" s="265" t="s">
        <v>2295</v>
      </c>
      <c r="G132" s="265"/>
      <c r="H132" s="265"/>
      <c r="I132" s="265"/>
      <c r="J132" s="173" t="s">
        <v>315</v>
      </c>
      <c r="K132" s="174">
        <v>16</v>
      </c>
      <c r="L132" s="266">
        <v>0</v>
      </c>
      <c r="M132" s="267"/>
      <c r="N132" s="268">
        <f>ROUND(L132*K132,2)</f>
        <v>0</v>
      </c>
      <c r="O132" s="268"/>
      <c r="P132" s="268"/>
      <c r="Q132" s="268"/>
      <c r="R132" s="40"/>
      <c r="T132" s="175" t="s">
        <v>22</v>
      </c>
      <c r="U132" s="47" t="s">
        <v>45</v>
      </c>
      <c r="V132" s="39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1" t="s">
        <v>181</v>
      </c>
      <c r="AT132" s="21" t="s">
        <v>177</v>
      </c>
      <c r="AU132" s="21" t="s">
        <v>88</v>
      </c>
      <c r="AY132" s="21" t="s">
        <v>176</v>
      </c>
      <c r="BE132" s="113">
        <f>IF(U132="základní",N132,0)</f>
        <v>0</v>
      </c>
      <c r="BF132" s="113">
        <f>IF(U132="snížená",N132,0)</f>
        <v>0</v>
      </c>
      <c r="BG132" s="113">
        <f>IF(U132="zákl. přenesená",N132,0)</f>
        <v>0</v>
      </c>
      <c r="BH132" s="113">
        <f>IF(U132="sníž. přenesená",N132,0)</f>
        <v>0</v>
      </c>
      <c r="BI132" s="113">
        <f>IF(U132="nulová",N132,0)</f>
        <v>0</v>
      </c>
      <c r="BJ132" s="21" t="s">
        <v>88</v>
      </c>
      <c r="BK132" s="113">
        <f>ROUND(L132*K132,2)</f>
        <v>0</v>
      </c>
      <c r="BL132" s="21" t="s">
        <v>181</v>
      </c>
      <c r="BM132" s="21" t="s">
        <v>226</v>
      </c>
    </row>
    <row r="133" spans="2:65" s="1" customFormat="1" ht="22.5" customHeight="1">
      <c r="B133" s="38"/>
      <c r="C133" s="171" t="s">
        <v>226</v>
      </c>
      <c r="D133" s="171" t="s">
        <v>177</v>
      </c>
      <c r="E133" s="172" t="s">
        <v>2296</v>
      </c>
      <c r="F133" s="265" t="s">
        <v>2297</v>
      </c>
      <c r="G133" s="265"/>
      <c r="H133" s="265"/>
      <c r="I133" s="265"/>
      <c r="J133" s="173" t="s">
        <v>315</v>
      </c>
      <c r="K133" s="174">
        <v>147</v>
      </c>
      <c r="L133" s="266">
        <v>0</v>
      </c>
      <c r="M133" s="267"/>
      <c r="N133" s="268">
        <f>ROUND(L133*K133,2)</f>
        <v>0</v>
      </c>
      <c r="O133" s="268"/>
      <c r="P133" s="268"/>
      <c r="Q133" s="268"/>
      <c r="R133" s="40"/>
      <c r="T133" s="175" t="s">
        <v>22</v>
      </c>
      <c r="U133" s="47" t="s">
        <v>45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1" t="s">
        <v>181</v>
      </c>
      <c r="AT133" s="21" t="s">
        <v>177</v>
      </c>
      <c r="AU133" s="21" t="s">
        <v>88</v>
      </c>
      <c r="AY133" s="21" t="s">
        <v>176</v>
      </c>
      <c r="BE133" s="113">
        <f>IF(U133="základní",N133,0)</f>
        <v>0</v>
      </c>
      <c r="BF133" s="113">
        <f>IF(U133="snížená",N133,0)</f>
        <v>0</v>
      </c>
      <c r="BG133" s="113">
        <f>IF(U133="zákl. přenesená",N133,0)</f>
        <v>0</v>
      </c>
      <c r="BH133" s="113">
        <f>IF(U133="sníž. přenesená",N133,0)</f>
        <v>0</v>
      </c>
      <c r="BI133" s="113">
        <f>IF(U133="nulová",N133,0)</f>
        <v>0</v>
      </c>
      <c r="BJ133" s="21" t="s">
        <v>88</v>
      </c>
      <c r="BK133" s="113">
        <f>ROUND(L133*K133,2)</f>
        <v>0</v>
      </c>
      <c r="BL133" s="21" t="s">
        <v>181</v>
      </c>
      <c r="BM133" s="21" t="s">
        <v>230</v>
      </c>
    </row>
    <row r="134" spans="2:65" s="1" customFormat="1" ht="22.5" customHeight="1">
      <c r="B134" s="38"/>
      <c r="C134" s="171" t="s">
        <v>230</v>
      </c>
      <c r="D134" s="171" t="s">
        <v>177</v>
      </c>
      <c r="E134" s="172" t="s">
        <v>2298</v>
      </c>
      <c r="F134" s="265" t="s">
        <v>2299</v>
      </c>
      <c r="G134" s="265"/>
      <c r="H134" s="265"/>
      <c r="I134" s="265"/>
      <c r="J134" s="173" t="s">
        <v>315</v>
      </c>
      <c r="K134" s="174">
        <v>27</v>
      </c>
      <c r="L134" s="266">
        <v>0</v>
      </c>
      <c r="M134" s="267"/>
      <c r="N134" s="268">
        <f>ROUND(L134*K134,2)</f>
        <v>0</v>
      </c>
      <c r="O134" s="268"/>
      <c r="P134" s="268"/>
      <c r="Q134" s="268"/>
      <c r="R134" s="40"/>
      <c r="T134" s="175" t="s">
        <v>22</v>
      </c>
      <c r="U134" s="47" t="s">
        <v>45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1" t="s">
        <v>181</v>
      </c>
      <c r="AT134" s="21" t="s">
        <v>177</v>
      </c>
      <c r="AU134" s="21" t="s">
        <v>88</v>
      </c>
      <c r="AY134" s="21" t="s">
        <v>176</v>
      </c>
      <c r="BE134" s="113">
        <f>IF(U134="základní",N134,0)</f>
        <v>0</v>
      </c>
      <c r="BF134" s="113">
        <f>IF(U134="snížená",N134,0)</f>
        <v>0</v>
      </c>
      <c r="BG134" s="113">
        <f>IF(U134="zákl. přenesená",N134,0)</f>
        <v>0</v>
      </c>
      <c r="BH134" s="113">
        <f>IF(U134="sníž. přenesená",N134,0)</f>
        <v>0</v>
      </c>
      <c r="BI134" s="113">
        <f>IF(U134="nulová",N134,0)</f>
        <v>0</v>
      </c>
      <c r="BJ134" s="21" t="s">
        <v>88</v>
      </c>
      <c r="BK134" s="113">
        <f>ROUND(L134*K134,2)</f>
        <v>0</v>
      </c>
      <c r="BL134" s="21" t="s">
        <v>181</v>
      </c>
      <c r="BM134" s="21" t="s">
        <v>234</v>
      </c>
    </row>
    <row r="135" spans="2:47" s="1" customFormat="1" ht="22.5" customHeight="1">
      <c r="B135" s="38"/>
      <c r="C135" s="39"/>
      <c r="D135" s="39"/>
      <c r="E135" s="39"/>
      <c r="F135" s="315" t="s">
        <v>2300</v>
      </c>
      <c r="G135" s="316"/>
      <c r="H135" s="316"/>
      <c r="I135" s="316"/>
      <c r="J135" s="39"/>
      <c r="K135" s="39"/>
      <c r="L135" s="39"/>
      <c r="M135" s="39"/>
      <c r="N135" s="39"/>
      <c r="O135" s="39"/>
      <c r="P135" s="39"/>
      <c r="Q135" s="39"/>
      <c r="R135" s="40"/>
      <c r="T135" s="146"/>
      <c r="U135" s="39"/>
      <c r="V135" s="39"/>
      <c r="W135" s="39"/>
      <c r="X135" s="39"/>
      <c r="Y135" s="39"/>
      <c r="Z135" s="39"/>
      <c r="AA135" s="81"/>
      <c r="AT135" s="21" t="s">
        <v>475</v>
      </c>
      <c r="AU135" s="21" t="s">
        <v>88</v>
      </c>
    </row>
    <row r="136" spans="2:65" s="1" customFormat="1" ht="22.5" customHeight="1">
      <c r="B136" s="38"/>
      <c r="C136" s="171" t="s">
        <v>234</v>
      </c>
      <c r="D136" s="171" t="s">
        <v>177</v>
      </c>
      <c r="E136" s="172" t="s">
        <v>2301</v>
      </c>
      <c r="F136" s="265" t="s">
        <v>2302</v>
      </c>
      <c r="G136" s="265"/>
      <c r="H136" s="265"/>
      <c r="I136" s="265"/>
      <c r="J136" s="173" t="s">
        <v>315</v>
      </c>
      <c r="K136" s="174">
        <v>13</v>
      </c>
      <c r="L136" s="266">
        <v>0</v>
      </c>
      <c r="M136" s="267"/>
      <c r="N136" s="268">
        <f>ROUND(L136*K136,2)</f>
        <v>0</v>
      </c>
      <c r="O136" s="268"/>
      <c r="P136" s="268"/>
      <c r="Q136" s="268"/>
      <c r="R136" s="40"/>
      <c r="T136" s="175" t="s">
        <v>22</v>
      </c>
      <c r="U136" s="47" t="s">
        <v>45</v>
      </c>
      <c r="V136" s="39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1" t="s">
        <v>181</v>
      </c>
      <c r="AT136" s="21" t="s">
        <v>177</v>
      </c>
      <c r="AU136" s="21" t="s">
        <v>88</v>
      </c>
      <c r="AY136" s="21" t="s">
        <v>176</v>
      </c>
      <c r="BE136" s="113">
        <f>IF(U136="základní",N136,0)</f>
        <v>0</v>
      </c>
      <c r="BF136" s="113">
        <f>IF(U136="snížená",N136,0)</f>
        <v>0</v>
      </c>
      <c r="BG136" s="113">
        <f>IF(U136="zákl. přenesená",N136,0)</f>
        <v>0</v>
      </c>
      <c r="BH136" s="113">
        <f>IF(U136="sníž. přenesená",N136,0)</f>
        <v>0</v>
      </c>
      <c r="BI136" s="113">
        <f>IF(U136="nulová",N136,0)</f>
        <v>0</v>
      </c>
      <c r="BJ136" s="21" t="s">
        <v>88</v>
      </c>
      <c r="BK136" s="113">
        <f>ROUND(L136*K136,2)</f>
        <v>0</v>
      </c>
      <c r="BL136" s="21" t="s">
        <v>181</v>
      </c>
      <c r="BM136" s="21" t="s">
        <v>11</v>
      </c>
    </row>
    <row r="137" spans="2:63" s="9" customFormat="1" ht="37.35" customHeight="1">
      <c r="B137" s="160"/>
      <c r="C137" s="161"/>
      <c r="D137" s="162" t="s">
        <v>2273</v>
      </c>
      <c r="E137" s="162"/>
      <c r="F137" s="162"/>
      <c r="G137" s="162"/>
      <c r="H137" s="162"/>
      <c r="I137" s="162"/>
      <c r="J137" s="162"/>
      <c r="K137" s="162"/>
      <c r="L137" s="162"/>
      <c r="M137" s="162"/>
      <c r="N137" s="317">
        <f>BK137</f>
        <v>0</v>
      </c>
      <c r="O137" s="318"/>
      <c r="P137" s="318"/>
      <c r="Q137" s="318"/>
      <c r="R137" s="163"/>
      <c r="T137" s="164"/>
      <c r="U137" s="161"/>
      <c r="V137" s="161"/>
      <c r="W137" s="165">
        <f>SUM(W138:W145)</f>
        <v>0</v>
      </c>
      <c r="X137" s="161"/>
      <c r="Y137" s="165">
        <f>SUM(Y138:Y145)</f>
        <v>0</v>
      </c>
      <c r="Z137" s="161"/>
      <c r="AA137" s="166">
        <f>SUM(AA138:AA145)</f>
        <v>0</v>
      </c>
      <c r="AR137" s="167" t="s">
        <v>88</v>
      </c>
      <c r="AT137" s="168" t="s">
        <v>79</v>
      </c>
      <c r="AU137" s="168" t="s">
        <v>80</v>
      </c>
      <c r="AY137" s="167" t="s">
        <v>176</v>
      </c>
      <c r="BK137" s="169">
        <f>SUM(BK138:BK145)</f>
        <v>0</v>
      </c>
    </row>
    <row r="138" spans="2:65" s="1" customFormat="1" ht="22.5" customHeight="1">
      <c r="B138" s="38"/>
      <c r="C138" s="171" t="s">
        <v>11</v>
      </c>
      <c r="D138" s="171" t="s">
        <v>177</v>
      </c>
      <c r="E138" s="172" t="s">
        <v>2303</v>
      </c>
      <c r="F138" s="265" t="s">
        <v>2304</v>
      </c>
      <c r="G138" s="265"/>
      <c r="H138" s="265"/>
      <c r="I138" s="265"/>
      <c r="J138" s="173" t="s">
        <v>2279</v>
      </c>
      <c r="K138" s="174">
        <v>3</v>
      </c>
      <c r="L138" s="266">
        <v>0</v>
      </c>
      <c r="M138" s="267"/>
      <c r="N138" s="268">
        <f>ROUND(L138*K138,2)</f>
        <v>0</v>
      </c>
      <c r="O138" s="268"/>
      <c r="P138" s="268"/>
      <c r="Q138" s="268"/>
      <c r="R138" s="40"/>
      <c r="T138" s="175" t="s">
        <v>22</v>
      </c>
      <c r="U138" s="47" t="s">
        <v>45</v>
      </c>
      <c r="V138" s="39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1" t="s">
        <v>181</v>
      </c>
      <c r="AT138" s="21" t="s">
        <v>177</v>
      </c>
      <c r="AU138" s="21" t="s">
        <v>88</v>
      </c>
      <c r="AY138" s="21" t="s">
        <v>176</v>
      </c>
      <c r="BE138" s="113">
        <f>IF(U138="základní",N138,0)</f>
        <v>0</v>
      </c>
      <c r="BF138" s="113">
        <f>IF(U138="snížená",N138,0)</f>
        <v>0</v>
      </c>
      <c r="BG138" s="113">
        <f>IF(U138="zákl. přenesená",N138,0)</f>
        <v>0</v>
      </c>
      <c r="BH138" s="113">
        <f>IF(U138="sníž. přenesená",N138,0)</f>
        <v>0</v>
      </c>
      <c r="BI138" s="113">
        <f>IF(U138="nulová",N138,0)</f>
        <v>0</v>
      </c>
      <c r="BJ138" s="21" t="s">
        <v>88</v>
      </c>
      <c r="BK138" s="113">
        <f>ROUND(L138*K138,2)</f>
        <v>0</v>
      </c>
      <c r="BL138" s="21" t="s">
        <v>181</v>
      </c>
      <c r="BM138" s="21" t="s">
        <v>318</v>
      </c>
    </row>
    <row r="139" spans="2:65" s="1" customFormat="1" ht="22.5" customHeight="1">
      <c r="B139" s="38"/>
      <c r="C139" s="171" t="s">
        <v>318</v>
      </c>
      <c r="D139" s="171" t="s">
        <v>177</v>
      </c>
      <c r="E139" s="172" t="s">
        <v>2305</v>
      </c>
      <c r="F139" s="265" t="s">
        <v>2306</v>
      </c>
      <c r="G139" s="265"/>
      <c r="H139" s="265"/>
      <c r="I139" s="265"/>
      <c r="J139" s="173" t="s">
        <v>2279</v>
      </c>
      <c r="K139" s="174">
        <v>4</v>
      </c>
      <c r="L139" s="266">
        <v>0</v>
      </c>
      <c r="M139" s="267"/>
      <c r="N139" s="268">
        <f>ROUND(L139*K139,2)</f>
        <v>0</v>
      </c>
      <c r="O139" s="268"/>
      <c r="P139" s="268"/>
      <c r="Q139" s="268"/>
      <c r="R139" s="40"/>
      <c r="T139" s="175" t="s">
        <v>22</v>
      </c>
      <c r="U139" s="47" t="s">
        <v>45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1" t="s">
        <v>181</v>
      </c>
      <c r="AT139" s="21" t="s">
        <v>177</v>
      </c>
      <c r="AU139" s="21" t="s">
        <v>88</v>
      </c>
      <c r="AY139" s="21" t="s">
        <v>176</v>
      </c>
      <c r="BE139" s="113">
        <f>IF(U139="základní",N139,0)</f>
        <v>0</v>
      </c>
      <c r="BF139" s="113">
        <f>IF(U139="snížená",N139,0)</f>
        <v>0</v>
      </c>
      <c r="BG139" s="113">
        <f>IF(U139="zákl. přenesená",N139,0)</f>
        <v>0</v>
      </c>
      <c r="BH139" s="113">
        <f>IF(U139="sníž. přenesená",N139,0)</f>
        <v>0</v>
      </c>
      <c r="BI139" s="113">
        <f>IF(U139="nulová",N139,0)</f>
        <v>0</v>
      </c>
      <c r="BJ139" s="21" t="s">
        <v>88</v>
      </c>
      <c r="BK139" s="113">
        <f>ROUND(L139*K139,2)</f>
        <v>0</v>
      </c>
      <c r="BL139" s="21" t="s">
        <v>181</v>
      </c>
      <c r="BM139" s="21" t="s">
        <v>328</v>
      </c>
    </row>
    <row r="140" spans="2:65" s="1" customFormat="1" ht="22.5" customHeight="1">
      <c r="B140" s="38"/>
      <c r="C140" s="171" t="s">
        <v>328</v>
      </c>
      <c r="D140" s="171" t="s">
        <v>177</v>
      </c>
      <c r="E140" s="172" t="s">
        <v>2298</v>
      </c>
      <c r="F140" s="265" t="s">
        <v>2299</v>
      </c>
      <c r="G140" s="265"/>
      <c r="H140" s="265"/>
      <c r="I140" s="265"/>
      <c r="J140" s="173" t="s">
        <v>315</v>
      </c>
      <c r="K140" s="174">
        <v>12</v>
      </c>
      <c r="L140" s="266">
        <v>0</v>
      </c>
      <c r="M140" s="267"/>
      <c r="N140" s="268">
        <f>ROUND(L140*K140,2)</f>
        <v>0</v>
      </c>
      <c r="O140" s="268"/>
      <c r="P140" s="268"/>
      <c r="Q140" s="268"/>
      <c r="R140" s="40"/>
      <c r="T140" s="175" t="s">
        <v>22</v>
      </c>
      <c r="U140" s="47" t="s">
        <v>45</v>
      </c>
      <c r="V140" s="39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1" t="s">
        <v>181</v>
      </c>
      <c r="AT140" s="21" t="s">
        <v>177</v>
      </c>
      <c r="AU140" s="21" t="s">
        <v>88</v>
      </c>
      <c r="AY140" s="21" t="s">
        <v>176</v>
      </c>
      <c r="BE140" s="113">
        <f>IF(U140="základní",N140,0)</f>
        <v>0</v>
      </c>
      <c r="BF140" s="113">
        <f>IF(U140="snížená",N140,0)</f>
        <v>0</v>
      </c>
      <c r="BG140" s="113">
        <f>IF(U140="zákl. přenesená",N140,0)</f>
        <v>0</v>
      </c>
      <c r="BH140" s="113">
        <f>IF(U140="sníž. přenesená",N140,0)</f>
        <v>0</v>
      </c>
      <c r="BI140" s="113">
        <f>IF(U140="nulová",N140,0)</f>
        <v>0</v>
      </c>
      <c r="BJ140" s="21" t="s">
        <v>88</v>
      </c>
      <c r="BK140" s="113">
        <f>ROUND(L140*K140,2)</f>
        <v>0</v>
      </c>
      <c r="BL140" s="21" t="s">
        <v>181</v>
      </c>
      <c r="BM140" s="21" t="s">
        <v>345</v>
      </c>
    </row>
    <row r="141" spans="2:65" s="1" customFormat="1" ht="22.5" customHeight="1">
      <c r="B141" s="38"/>
      <c r="C141" s="171" t="s">
        <v>345</v>
      </c>
      <c r="D141" s="171" t="s">
        <v>177</v>
      </c>
      <c r="E141" s="172" t="s">
        <v>2307</v>
      </c>
      <c r="F141" s="265" t="s">
        <v>2300</v>
      </c>
      <c r="G141" s="265"/>
      <c r="H141" s="265"/>
      <c r="I141" s="265"/>
      <c r="J141" s="173" t="s">
        <v>315</v>
      </c>
      <c r="K141" s="174">
        <v>61</v>
      </c>
      <c r="L141" s="266">
        <v>0</v>
      </c>
      <c r="M141" s="267"/>
      <c r="N141" s="268">
        <f>ROUND(L141*K141,2)</f>
        <v>0</v>
      </c>
      <c r="O141" s="268"/>
      <c r="P141" s="268"/>
      <c r="Q141" s="268"/>
      <c r="R141" s="40"/>
      <c r="T141" s="175" t="s">
        <v>22</v>
      </c>
      <c r="U141" s="47" t="s">
        <v>45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1" t="s">
        <v>181</v>
      </c>
      <c r="AT141" s="21" t="s">
        <v>177</v>
      </c>
      <c r="AU141" s="21" t="s">
        <v>88</v>
      </c>
      <c r="AY141" s="21" t="s">
        <v>176</v>
      </c>
      <c r="BE141" s="113">
        <f>IF(U141="základní",N141,0)</f>
        <v>0</v>
      </c>
      <c r="BF141" s="113">
        <f>IF(U141="snížená",N141,0)</f>
        <v>0</v>
      </c>
      <c r="BG141" s="113">
        <f>IF(U141="zákl. přenesená",N141,0)</f>
        <v>0</v>
      </c>
      <c r="BH141" s="113">
        <f>IF(U141="sníž. přenesená",N141,0)</f>
        <v>0</v>
      </c>
      <c r="BI141" s="113">
        <f>IF(U141="nulová",N141,0)</f>
        <v>0</v>
      </c>
      <c r="BJ141" s="21" t="s">
        <v>88</v>
      </c>
      <c r="BK141" s="113">
        <f>ROUND(L141*K141,2)</f>
        <v>0</v>
      </c>
      <c r="BL141" s="21" t="s">
        <v>181</v>
      </c>
      <c r="BM141" s="21" t="s">
        <v>351</v>
      </c>
    </row>
    <row r="142" spans="2:51" s="10" customFormat="1" ht="22.5" customHeight="1">
      <c r="B142" s="178"/>
      <c r="C142" s="179"/>
      <c r="D142" s="179"/>
      <c r="E142" s="180" t="s">
        <v>22</v>
      </c>
      <c r="F142" s="269" t="s">
        <v>2308</v>
      </c>
      <c r="G142" s="270"/>
      <c r="H142" s="270"/>
      <c r="I142" s="270"/>
      <c r="J142" s="179"/>
      <c r="K142" s="181">
        <v>61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199</v>
      </c>
      <c r="AU142" s="185" t="s">
        <v>88</v>
      </c>
      <c r="AV142" s="10" t="s">
        <v>140</v>
      </c>
      <c r="AW142" s="10" t="s">
        <v>37</v>
      </c>
      <c r="AX142" s="10" t="s">
        <v>80</v>
      </c>
      <c r="AY142" s="185" t="s">
        <v>176</v>
      </c>
    </row>
    <row r="143" spans="2:51" s="11" customFormat="1" ht="22.5" customHeight="1">
      <c r="B143" s="186"/>
      <c r="C143" s="187"/>
      <c r="D143" s="187"/>
      <c r="E143" s="188" t="s">
        <v>22</v>
      </c>
      <c r="F143" s="271" t="s">
        <v>200</v>
      </c>
      <c r="G143" s="272"/>
      <c r="H143" s="272"/>
      <c r="I143" s="272"/>
      <c r="J143" s="187"/>
      <c r="K143" s="189">
        <v>61</v>
      </c>
      <c r="L143" s="187"/>
      <c r="M143" s="187"/>
      <c r="N143" s="187"/>
      <c r="O143" s="187"/>
      <c r="P143" s="187"/>
      <c r="Q143" s="187"/>
      <c r="R143" s="190"/>
      <c r="T143" s="191"/>
      <c r="U143" s="187"/>
      <c r="V143" s="187"/>
      <c r="W143" s="187"/>
      <c r="X143" s="187"/>
      <c r="Y143" s="187"/>
      <c r="Z143" s="187"/>
      <c r="AA143" s="192"/>
      <c r="AT143" s="193" t="s">
        <v>199</v>
      </c>
      <c r="AU143" s="193" t="s">
        <v>88</v>
      </c>
      <c r="AV143" s="11" t="s">
        <v>181</v>
      </c>
      <c r="AW143" s="11" t="s">
        <v>37</v>
      </c>
      <c r="AX143" s="11" t="s">
        <v>88</v>
      </c>
      <c r="AY143" s="193" t="s">
        <v>176</v>
      </c>
    </row>
    <row r="144" spans="2:65" s="1" customFormat="1" ht="22.5" customHeight="1">
      <c r="B144" s="38"/>
      <c r="C144" s="171" t="s">
        <v>351</v>
      </c>
      <c r="D144" s="171" t="s">
        <v>177</v>
      </c>
      <c r="E144" s="172" t="s">
        <v>2301</v>
      </c>
      <c r="F144" s="265" t="s">
        <v>2302</v>
      </c>
      <c r="G144" s="265"/>
      <c r="H144" s="265"/>
      <c r="I144" s="265"/>
      <c r="J144" s="173" t="s">
        <v>315</v>
      </c>
      <c r="K144" s="174">
        <v>17</v>
      </c>
      <c r="L144" s="266">
        <v>0</v>
      </c>
      <c r="M144" s="267"/>
      <c r="N144" s="268">
        <f>ROUND(L144*K144,2)</f>
        <v>0</v>
      </c>
      <c r="O144" s="268"/>
      <c r="P144" s="268"/>
      <c r="Q144" s="268"/>
      <c r="R144" s="40"/>
      <c r="T144" s="175" t="s">
        <v>22</v>
      </c>
      <c r="U144" s="47" t="s">
        <v>45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1" t="s">
        <v>181</v>
      </c>
      <c r="AT144" s="21" t="s">
        <v>177</v>
      </c>
      <c r="AU144" s="21" t="s">
        <v>88</v>
      </c>
      <c r="AY144" s="21" t="s">
        <v>176</v>
      </c>
      <c r="BE144" s="113">
        <f>IF(U144="základní",N144,0)</f>
        <v>0</v>
      </c>
      <c r="BF144" s="113">
        <f>IF(U144="snížená",N144,0)</f>
        <v>0</v>
      </c>
      <c r="BG144" s="113">
        <f>IF(U144="zákl. přenesená",N144,0)</f>
        <v>0</v>
      </c>
      <c r="BH144" s="113">
        <f>IF(U144="sníž. přenesená",N144,0)</f>
        <v>0</v>
      </c>
      <c r="BI144" s="113">
        <f>IF(U144="nulová",N144,0)</f>
        <v>0</v>
      </c>
      <c r="BJ144" s="21" t="s">
        <v>88</v>
      </c>
      <c r="BK144" s="113">
        <f>ROUND(L144*K144,2)</f>
        <v>0</v>
      </c>
      <c r="BL144" s="21" t="s">
        <v>181</v>
      </c>
      <c r="BM144" s="21" t="s">
        <v>2309</v>
      </c>
    </row>
    <row r="145" spans="2:47" s="1" customFormat="1" ht="22.5" customHeight="1">
      <c r="B145" s="38"/>
      <c r="C145" s="39"/>
      <c r="D145" s="39"/>
      <c r="E145" s="39"/>
      <c r="F145" s="315" t="s">
        <v>2310</v>
      </c>
      <c r="G145" s="316"/>
      <c r="H145" s="316"/>
      <c r="I145" s="316"/>
      <c r="J145" s="39"/>
      <c r="K145" s="39"/>
      <c r="L145" s="39"/>
      <c r="M145" s="39"/>
      <c r="N145" s="39"/>
      <c r="O145" s="39"/>
      <c r="P145" s="39"/>
      <c r="Q145" s="39"/>
      <c r="R145" s="40"/>
      <c r="T145" s="146"/>
      <c r="U145" s="39"/>
      <c r="V145" s="39"/>
      <c r="W145" s="39"/>
      <c r="X145" s="39"/>
      <c r="Y145" s="39"/>
      <c r="Z145" s="39"/>
      <c r="AA145" s="81"/>
      <c r="AT145" s="21" t="s">
        <v>475</v>
      </c>
      <c r="AU145" s="21" t="s">
        <v>88</v>
      </c>
    </row>
    <row r="146" spans="2:63" s="9" customFormat="1" ht="37.35" customHeight="1">
      <c r="B146" s="160"/>
      <c r="C146" s="161"/>
      <c r="D146" s="162" t="s">
        <v>2274</v>
      </c>
      <c r="E146" s="162"/>
      <c r="F146" s="162"/>
      <c r="G146" s="162"/>
      <c r="H146" s="162"/>
      <c r="I146" s="162"/>
      <c r="J146" s="162"/>
      <c r="K146" s="162"/>
      <c r="L146" s="162"/>
      <c r="M146" s="162"/>
      <c r="N146" s="301">
        <f>BK146</f>
        <v>0</v>
      </c>
      <c r="O146" s="302"/>
      <c r="P146" s="302"/>
      <c r="Q146" s="302"/>
      <c r="R146" s="163"/>
      <c r="T146" s="164"/>
      <c r="U146" s="161"/>
      <c r="V146" s="161"/>
      <c r="W146" s="165">
        <f>SUM(W147:W153)</f>
        <v>0</v>
      </c>
      <c r="X146" s="161"/>
      <c r="Y146" s="165">
        <f>SUM(Y147:Y153)</f>
        <v>0</v>
      </c>
      <c r="Z146" s="161"/>
      <c r="AA146" s="166">
        <f>SUM(AA147:AA153)</f>
        <v>0</v>
      </c>
      <c r="AR146" s="167" t="s">
        <v>88</v>
      </c>
      <c r="AT146" s="168" t="s">
        <v>79</v>
      </c>
      <c r="AU146" s="168" t="s">
        <v>80</v>
      </c>
      <c r="AY146" s="167" t="s">
        <v>176</v>
      </c>
      <c r="BK146" s="169">
        <f>SUM(BK147:BK153)</f>
        <v>0</v>
      </c>
    </row>
    <row r="147" spans="2:65" s="1" customFormat="1" ht="22.5" customHeight="1">
      <c r="B147" s="38"/>
      <c r="C147" s="171" t="s">
        <v>356</v>
      </c>
      <c r="D147" s="171" t="s">
        <v>177</v>
      </c>
      <c r="E147" s="172" t="s">
        <v>2311</v>
      </c>
      <c r="F147" s="265" t="s">
        <v>2312</v>
      </c>
      <c r="G147" s="265"/>
      <c r="H147" s="265"/>
      <c r="I147" s="265"/>
      <c r="J147" s="173" t="s">
        <v>315</v>
      </c>
      <c r="K147" s="174">
        <v>140</v>
      </c>
      <c r="L147" s="266">
        <v>0</v>
      </c>
      <c r="M147" s="267"/>
      <c r="N147" s="268">
        <f aca="true" t="shared" si="15" ref="N147:N153">ROUND(L147*K147,2)</f>
        <v>0</v>
      </c>
      <c r="O147" s="268"/>
      <c r="P147" s="268"/>
      <c r="Q147" s="268"/>
      <c r="R147" s="40"/>
      <c r="T147" s="175" t="s">
        <v>22</v>
      </c>
      <c r="U147" s="47" t="s">
        <v>45</v>
      </c>
      <c r="V147" s="39"/>
      <c r="W147" s="176">
        <f aca="true" t="shared" si="16" ref="W147:W153">V147*K147</f>
        <v>0</v>
      </c>
      <c r="X147" s="176">
        <v>0</v>
      </c>
      <c r="Y147" s="176">
        <f aca="true" t="shared" si="17" ref="Y147:Y153">X147*K147</f>
        <v>0</v>
      </c>
      <c r="Z147" s="176">
        <v>0</v>
      </c>
      <c r="AA147" s="177">
        <f aca="true" t="shared" si="18" ref="AA147:AA153">Z147*K147</f>
        <v>0</v>
      </c>
      <c r="AR147" s="21" t="s">
        <v>181</v>
      </c>
      <c r="AT147" s="21" t="s">
        <v>177</v>
      </c>
      <c r="AU147" s="21" t="s">
        <v>88</v>
      </c>
      <c r="AY147" s="21" t="s">
        <v>176</v>
      </c>
      <c r="BE147" s="113">
        <f aca="true" t="shared" si="19" ref="BE147:BE153">IF(U147="základní",N147,0)</f>
        <v>0</v>
      </c>
      <c r="BF147" s="113">
        <f aca="true" t="shared" si="20" ref="BF147:BF153">IF(U147="snížená",N147,0)</f>
        <v>0</v>
      </c>
      <c r="BG147" s="113">
        <f aca="true" t="shared" si="21" ref="BG147:BG153">IF(U147="zákl. přenesená",N147,0)</f>
        <v>0</v>
      </c>
      <c r="BH147" s="113">
        <f aca="true" t="shared" si="22" ref="BH147:BH153">IF(U147="sníž. přenesená",N147,0)</f>
        <v>0</v>
      </c>
      <c r="BI147" s="113">
        <f aca="true" t="shared" si="23" ref="BI147:BI153">IF(U147="nulová",N147,0)</f>
        <v>0</v>
      </c>
      <c r="BJ147" s="21" t="s">
        <v>88</v>
      </c>
      <c r="BK147" s="113">
        <f aca="true" t="shared" si="24" ref="BK147:BK153">ROUND(L147*K147,2)</f>
        <v>0</v>
      </c>
      <c r="BL147" s="21" t="s">
        <v>181</v>
      </c>
      <c r="BM147" s="21" t="s">
        <v>10</v>
      </c>
    </row>
    <row r="148" spans="2:65" s="1" customFormat="1" ht="22.5" customHeight="1">
      <c r="B148" s="38"/>
      <c r="C148" s="171" t="s">
        <v>10</v>
      </c>
      <c r="D148" s="171" t="s">
        <v>177</v>
      </c>
      <c r="E148" s="172" t="s">
        <v>2313</v>
      </c>
      <c r="F148" s="265" t="s">
        <v>2314</v>
      </c>
      <c r="G148" s="265"/>
      <c r="H148" s="265"/>
      <c r="I148" s="265"/>
      <c r="J148" s="173" t="s">
        <v>315</v>
      </c>
      <c r="K148" s="174">
        <v>188</v>
      </c>
      <c r="L148" s="266">
        <v>0</v>
      </c>
      <c r="M148" s="267"/>
      <c r="N148" s="268">
        <f t="shared" si="15"/>
        <v>0</v>
      </c>
      <c r="O148" s="268"/>
      <c r="P148" s="268"/>
      <c r="Q148" s="268"/>
      <c r="R148" s="40"/>
      <c r="T148" s="175" t="s">
        <v>22</v>
      </c>
      <c r="U148" s="47" t="s">
        <v>45</v>
      </c>
      <c r="V148" s="39"/>
      <c r="W148" s="176">
        <f t="shared" si="16"/>
        <v>0</v>
      </c>
      <c r="X148" s="176">
        <v>0</v>
      </c>
      <c r="Y148" s="176">
        <f t="shared" si="17"/>
        <v>0</v>
      </c>
      <c r="Z148" s="176">
        <v>0</v>
      </c>
      <c r="AA148" s="177">
        <f t="shared" si="18"/>
        <v>0</v>
      </c>
      <c r="AR148" s="21" t="s">
        <v>181</v>
      </c>
      <c r="AT148" s="21" t="s">
        <v>177</v>
      </c>
      <c r="AU148" s="21" t="s">
        <v>88</v>
      </c>
      <c r="AY148" s="21" t="s">
        <v>176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21" t="s">
        <v>88</v>
      </c>
      <c r="BK148" s="113">
        <f t="shared" si="24"/>
        <v>0</v>
      </c>
      <c r="BL148" s="21" t="s">
        <v>181</v>
      </c>
      <c r="BM148" s="21" t="s">
        <v>372</v>
      </c>
    </row>
    <row r="149" spans="2:65" s="1" customFormat="1" ht="22.5" customHeight="1">
      <c r="B149" s="38"/>
      <c r="C149" s="171" t="s">
        <v>372</v>
      </c>
      <c r="D149" s="171" t="s">
        <v>177</v>
      </c>
      <c r="E149" s="172" t="s">
        <v>2315</v>
      </c>
      <c r="F149" s="265" t="s">
        <v>2316</v>
      </c>
      <c r="G149" s="265"/>
      <c r="H149" s="265"/>
      <c r="I149" s="265"/>
      <c r="J149" s="173" t="s">
        <v>315</v>
      </c>
      <c r="K149" s="174">
        <v>62</v>
      </c>
      <c r="L149" s="266">
        <v>0</v>
      </c>
      <c r="M149" s="267"/>
      <c r="N149" s="268">
        <f t="shared" si="15"/>
        <v>0</v>
      </c>
      <c r="O149" s="268"/>
      <c r="P149" s="268"/>
      <c r="Q149" s="268"/>
      <c r="R149" s="40"/>
      <c r="T149" s="175" t="s">
        <v>22</v>
      </c>
      <c r="U149" s="47" t="s">
        <v>45</v>
      </c>
      <c r="V149" s="39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1" t="s">
        <v>181</v>
      </c>
      <c r="AT149" s="21" t="s">
        <v>177</v>
      </c>
      <c r="AU149" s="21" t="s">
        <v>88</v>
      </c>
      <c r="AY149" s="21" t="s">
        <v>176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21" t="s">
        <v>88</v>
      </c>
      <c r="BK149" s="113">
        <f t="shared" si="24"/>
        <v>0</v>
      </c>
      <c r="BL149" s="21" t="s">
        <v>181</v>
      </c>
      <c r="BM149" s="21" t="s">
        <v>377</v>
      </c>
    </row>
    <row r="150" spans="2:65" s="1" customFormat="1" ht="22.5" customHeight="1">
      <c r="B150" s="38"/>
      <c r="C150" s="171" t="s">
        <v>377</v>
      </c>
      <c r="D150" s="171" t="s">
        <v>177</v>
      </c>
      <c r="E150" s="172" t="s">
        <v>2317</v>
      </c>
      <c r="F150" s="265" t="s">
        <v>2318</v>
      </c>
      <c r="G150" s="265"/>
      <c r="H150" s="265"/>
      <c r="I150" s="265"/>
      <c r="J150" s="173" t="s">
        <v>315</v>
      </c>
      <c r="K150" s="174">
        <v>50</v>
      </c>
      <c r="L150" s="266">
        <v>0</v>
      </c>
      <c r="M150" s="267"/>
      <c r="N150" s="268">
        <f t="shared" si="15"/>
        <v>0</v>
      </c>
      <c r="O150" s="268"/>
      <c r="P150" s="268"/>
      <c r="Q150" s="268"/>
      <c r="R150" s="40"/>
      <c r="T150" s="175" t="s">
        <v>22</v>
      </c>
      <c r="U150" s="47" t="s">
        <v>45</v>
      </c>
      <c r="V150" s="39"/>
      <c r="W150" s="176">
        <f t="shared" si="16"/>
        <v>0</v>
      </c>
      <c r="X150" s="176">
        <v>0</v>
      </c>
      <c r="Y150" s="176">
        <f t="shared" si="17"/>
        <v>0</v>
      </c>
      <c r="Z150" s="176">
        <v>0</v>
      </c>
      <c r="AA150" s="177">
        <f t="shared" si="18"/>
        <v>0</v>
      </c>
      <c r="AR150" s="21" t="s">
        <v>181</v>
      </c>
      <c r="AT150" s="21" t="s">
        <v>177</v>
      </c>
      <c r="AU150" s="21" t="s">
        <v>88</v>
      </c>
      <c r="AY150" s="21" t="s">
        <v>176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21" t="s">
        <v>88</v>
      </c>
      <c r="BK150" s="113">
        <f t="shared" si="24"/>
        <v>0</v>
      </c>
      <c r="BL150" s="21" t="s">
        <v>181</v>
      </c>
      <c r="BM150" s="21" t="s">
        <v>381</v>
      </c>
    </row>
    <row r="151" spans="2:65" s="1" customFormat="1" ht="22.5" customHeight="1">
      <c r="B151" s="38"/>
      <c r="C151" s="171" t="s">
        <v>381</v>
      </c>
      <c r="D151" s="171" t="s">
        <v>177</v>
      </c>
      <c r="E151" s="172" t="s">
        <v>2319</v>
      </c>
      <c r="F151" s="265" t="s">
        <v>2320</v>
      </c>
      <c r="G151" s="265"/>
      <c r="H151" s="265"/>
      <c r="I151" s="265"/>
      <c r="J151" s="173" t="s">
        <v>315</v>
      </c>
      <c r="K151" s="174">
        <v>8</v>
      </c>
      <c r="L151" s="266">
        <v>0</v>
      </c>
      <c r="M151" s="267"/>
      <c r="N151" s="268">
        <f t="shared" si="15"/>
        <v>0</v>
      </c>
      <c r="O151" s="268"/>
      <c r="P151" s="268"/>
      <c r="Q151" s="268"/>
      <c r="R151" s="40"/>
      <c r="T151" s="175" t="s">
        <v>22</v>
      </c>
      <c r="U151" s="47" t="s">
        <v>45</v>
      </c>
      <c r="V151" s="39"/>
      <c r="W151" s="176">
        <f t="shared" si="16"/>
        <v>0</v>
      </c>
      <c r="X151" s="176">
        <v>0</v>
      </c>
      <c r="Y151" s="176">
        <f t="shared" si="17"/>
        <v>0</v>
      </c>
      <c r="Z151" s="176">
        <v>0</v>
      </c>
      <c r="AA151" s="177">
        <f t="shared" si="18"/>
        <v>0</v>
      </c>
      <c r="AR151" s="21" t="s">
        <v>181</v>
      </c>
      <c r="AT151" s="21" t="s">
        <v>177</v>
      </c>
      <c r="AU151" s="21" t="s">
        <v>88</v>
      </c>
      <c r="AY151" s="21" t="s">
        <v>176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21" t="s">
        <v>88</v>
      </c>
      <c r="BK151" s="113">
        <f t="shared" si="24"/>
        <v>0</v>
      </c>
      <c r="BL151" s="21" t="s">
        <v>181</v>
      </c>
      <c r="BM151" s="21" t="s">
        <v>386</v>
      </c>
    </row>
    <row r="152" spans="2:65" s="1" customFormat="1" ht="22.5" customHeight="1">
      <c r="B152" s="38"/>
      <c r="C152" s="171" t="s">
        <v>386</v>
      </c>
      <c r="D152" s="171" t="s">
        <v>177</v>
      </c>
      <c r="E152" s="172" t="s">
        <v>2321</v>
      </c>
      <c r="F152" s="265" t="s">
        <v>2322</v>
      </c>
      <c r="G152" s="265"/>
      <c r="H152" s="265"/>
      <c r="I152" s="265"/>
      <c r="J152" s="173" t="s">
        <v>315</v>
      </c>
      <c r="K152" s="174">
        <v>41</v>
      </c>
      <c r="L152" s="266">
        <v>0</v>
      </c>
      <c r="M152" s="267"/>
      <c r="N152" s="268">
        <f t="shared" si="15"/>
        <v>0</v>
      </c>
      <c r="O152" s="268"/>
      <c r="P152" s="268"/>
      <c r="Q152" s="268"/>
      <c r="R152" s="40"/>
      <c r="T152" s="175" t="s">
        <v>22</v>
      </c>
      <c r="U152" s="47" t="s">
        <v>45</v>
      </c>
      <c r="V152" s="39"/>
      <c r="W152" s="176">
        <f t="shared" si="16"/>
        <v>0</v>
      </c>
      <c r="X152" s="176">
        <v>0</v>
      </c>
      <c r="Y152" s="176">
        <f t="shared" si="17"/>
        <v>0</v>
      </c>
      <c r="Z152" s="176">
        <v>0</v>
      </c>
      <c r="AA152" s="177">
        <f t="shared" si="18"/>
        <v>0</v>
      </c>
      <c r="AR152" s="21" t="s">
        <v>181</v>
      </c>
      <c r="AT152" s="21" t="s">
        <v>177</v>
      </c>
      <c r="AU152" s="21" t="s">
        <v>88</v>
      </c>
      <c r="AY152" s="21" t="s">
        <v>176</v>
      </c>
      <c r="BE152" s="113">
        <f t="shared" si="19"/>
        <v>0</v>
      </c>
      <c r="BF152" s="113">
        <f t="shared" si="20"/>
        <v>0</v>
      </c>
      <c r="BG152" s="113">
        <f t="shared" si="21"/>
        <v>0</v>
      </c>
      <c r="BH152" s="113">
        <f t="shared" si="22"/>
        <v>0</v>
      </c>
      <c r="BI152" s="113">
        <f t="shared" si="23"/>
        <v>0</v>
      </c>
      <c r="BJ152" s="21" t="s">
        <v>88</v>
      </c>
      <c r="BK152" s="113">
        <f t="shared" si="24"/>
        <v>0</v>
      </c>
      <c r="BL152" s="21" t="s">
        <v>181</v>
      </c>
      <c r="BM152" s="21" t="s">
        <v>391</v>
      </c>
    </row>
    <row r="153" spans="2:65" s="1" customFormat="1" ht="22.5" customHeight="1">
      <c r="B153" s="38"/>
      <c r="C153" s="171" t="s">
        <v>391</v>
      </c>
      <c r="D153" s="171" t="s">
        <v>177</v>
      </c>
      <c r="E153" s="172" t="s">
        <v>2323</v>
      </c>
      <c r="F153" s="265" t="s">
        <v>2324</v>
      </c>
      <c r="G153" s="265"/>
      <c r="H153" s="265"/>
      <c r="I153" s="265"/>
      <c r="J153" s="173" t="s">
        <v>315</v>
      </c>
      <c r="K153" s="174">
        <v>11</v>
      </c>
      <c r="L153" s="266">
        <v>0</v>
      </c>
      <c r="M153" s="267"/>
      <c r="N153" s="268">
        <f t="shared" si="15"/>
        <v>0</v>
      </c>
      <c r="O153" s="268"/>
      <c r="P153" s="268"/>
      <c r="Q153" s="268"/>
      <c r="R153" s="40"/>
      <c r="T153" s="175" t="s">
        <v>22</v>
      </c>
      <c r="U153" s="47" t="s">
        <v>45</v>
      </c>
      <c r="V153" s="39"/>
      <c r="W153" s="176">
        <f t="shared" si="16"/>
        <v>0</v>
      </c>
      <c r="X153" s="176">
        <v>0</v>
      </c>
      <c r="Y153" s="176">
        <f t="shared" si="17"/>
        <v>0</v>
      </c>
      <c r="Z153" s="176">
        <v>0</v>
      </c>
      <c r="AA153" s="177">
        <f t="shared" si="18"/>
        <v>0</v>
      </c>
      <c r="AR153" s="21" t="s">
        <v>181</v>
      </c>
      <c r="AT153" s="21" t="s">
        <v>177</v>
      </c>
      <c r="AU153" s="21" t="s">
        <v>88</v>
      </c>
      <c r="AY153" s="21" t="s">
        <v>176</v>
      </c>
      <c r="BE153" s="113">
        <f t="shared" si="19"/>
        <v>0</v>
      </c>
      <c r="BF153" s="113">
        <f t="shared" si="20"/>
        <v>0</v>
      </c>
      <c r="BG153" s="113">
        <f t="shared" si="21"/>
        <v>0</v>
      </c>
      <c r="BH153" s="113">
        <f t="shared" si="22"/>
        <v>0</v>
      </c>
      <c r="BI153" s="113">
        <f t="shared" si="23"/>
        <v>0</v>
      </c>
      <c r="BJ153" s="21" t="s">
        <v>88</v>
      </c>
      <c r="BK153" s="113">
        <f t="shared" si="24"/>
        <v>0</v>
      </c>
      <c r="BL153" s="21" t="s">
        <v>181</v>
      </c>
      <c r="BM153" s="21" t="s">
        <v>403</v>
      </c>
    </row>
    <row r="154" spans="2:63" s="9" customFormat="1" ht="37.35" customHeight="1">
      <c r="B154" s="160"/>
      <c r="C154" s="161"/>
      <c r="D154" s="162" t="s">
        <v>2275</v>
      </c>
      <c r="E154" s="162"/>
      <c r="F154" s="162"/>
      <c r="G154" s="162"/>
      <c r="H154" s="162"/>
      <c r="I154" s="162"/>
      <c r="J154" s="162"/>
      <c r="K154" s="162"/>
      <c r="L154" s="162"/>
      <c r="M154" s="162"/>
      <c r="N154" s="317">
        <f>BK154</f>
        <v>0</v>
      </c>
      <c r="O154" s="318"/>
      <c r="P154" s="318"/>
      <c r="Q154" s="318"/>
      <c r="R154" s="163"/>
      <c r="T154" s="164"/>
      <c r="U154" s="161"/>
      <c r="V154" s="161"/>
      <c r="W154" s="165">
        <f>SUM(W155:W171)</f>
        <v>0</v>
      </c>
      <c r="X154" s="161"/>
      <c r="Y154" s="165">
        <f>SUM(Y155:Y171)</f>
        <v>0</v>
      </c>
      <c r="Z154" s="161"/>
      <c r="AA154" s="166">
        <f>SUM(AA155:AA171)</f>
        <v>0</v>
      </c>
      <c r="AR154" s="167" t="s">
        <v>88</v>
      </c>
      <c r="AT154" s="168" t="s">
        <v>79</v>
      </c>
      <c r="AU154" s="168" t="s">
        <v>80</v>
      </c>
      <c r="AY154" s="167" t="s">
        <v>176</v>
      </c>
      <c r="BK154" s="169">
        <f>SUM(BK155:BK171)</f>
        <v>0</v>
      </c>
    </row>
    <row r="155" spans="2:65" s="1" customFormat="1" ht="22.5" customHeight="1">
      <c r="B155" s="38"/>
      <c r="C155" s="171" t="s">
        <v>403</v>
      </c>
      <c r="D155" s="171" t="s">
        <v>177</v>
      </c>
      <c r="E155" s="172" t="s">
        <v>2325</v>
      </c>
      <c r="F155" s="265" t="s">
        <v>2326</v>
      </c>
      <c r="G155" s="265"/>
      <c r="H155" s="265"/>
      <c r="I155" s="265"/>
      <c r="J155" s="173" t="s">
        <v>2279</v>
      </c>
      <c r="K155" s="174">
        <v>13</v>
      </c>
      <c r="L155" s="266">
        <v>0</v>
      </c>
      <c r="M155" s="267"/>
      <c r="N155" s="268">
        <f aca="true" t="shared" si="25" ref="N155:N171">ROUND(L155*K155,2)</f>
        <v>0</v>
      </c>
      <c r="O155" s="268"/>
      <c r="P155" s="268"/>
      <c r="Q155" s="268"/>
      <c r="R155" s="40"/>
      <c r="T155" s="175" t="s">
        <v>22</v>
      </c>
      <c r="U155" s="47" t="s">
        <v>45</v>
      </c>
      <c r="V155" s="39"/>
      <c r="W155" s="176">
        <f aca="true" t="shared" si="26" ref="W155:W171">V155*K155</f>
        <v>0</v>
      </c>
      <c r="X155" s="176">
        <v>0</v>
      </c>
      <c r="Y155" s="176">
        <f aca="true" t="shared" si="27" ref="Y155:Y171">X155*K155</f>
        <v>0</v>
      </c>
      <c r="Z155" s="176">
        <v>0</v>
      </c>
      <c r="AA155" s="177">
        <f aca="true" t="shared" si="28" ref="AA155:AA171">Z155*K155</f>
        <v>0</v>
      </c>
      <c r="AR155" s="21" t="s">
        <v>181</v>
      </c>
      <c r="AT155" s="21" t="s">
        <v>177</v>
      </c>
      <c r="AU155" s="21" t="s">
        <v>88</v>
      </c>
      <c r="AY155" s="21" t="s">
        <v>176</v>
      </c>
      <c r="BE155" s="113">
        <f aca="true" t="shared" si="29" ref="BE155:BE171">IF(U155="základní",N155,0)</f>
        <v>0</v>
      </c>
      <c r="BF155" s="113">
        <f aca="true" t="shared" si="30" ref="BF155:BF171">IF(U155="snížená",N155,0)</f>
        <v>0</v>
      </c>
      <c r="BG155" s="113">
        <f aca="true" t="shared" si="31" ref="BG155:BG171">IF(U155="zákl. přenesená",N155,0)</f>
        <v>0</v>
      </c>
      <c r="BH155" s="113">
        <f aca="true" t="shared" si="32" ref="BH155:BH171">IF(U155="sníž. přenesená",N155,0)</f>
        <v>0</v>
      </c>
      <c r="BI155" s="113">
        <f aca="true" t="shared" si="33" ref="BI155:BI171">IF(U155="nulová",N155,0)</f>
        <v>0</v>
      </c>
      <c r="BJ155" s="21" t="s">
        <v>88</v>
      </c>
      <c r="BK155" s="113">
        <f aca="true" t="shared" si="34" ref="BK155:BK171">ROUND(L155*K155,2)</f>
        <v>0</v>
      </c>
      <c r="BL155" s="21" t="s">
        <v>181</v>
      </c>
      <c r="BM155" s="21" t="s">
        <v>425</v>
      </c>
    </row>
    <row r="156" spans="2:65" s="1" customFormat="1" ht="22.5" customHeight="1">
      <c r="B156" s="38"/>
      <c r="C156" s="171" t="s">
        <v>425</v>
      </c>
      <c r="D156" s="171" t="s">
        <v>177</v>
      </c>
      <c r="E156" s="172" t="s">
        <v>2327</v>
      </c>
      <c r="F156" s="265" t="s">
        <v>2328</v>
      </c>
      <c r="G156" s="265"/>
      <c r="H156" s="265"/>
      <c r="I156" s="265"/>
      <c r="J156" s="173" t="s">
        <v>2279</v>
      </c>
      <c r="K156" s="174">
        <v>16</v>
      </c>
      <c r="L156" s="266">
        <v>0</v>
      </c>
      <c r="M156" s="267"/>
      <c r="N156" s="268">
        <f t="shared" si="25"/>
        <v>0</v>
      </c>
      <c r="O156" s="268"/>
      <c r="P156" s="268"/>
      <c r="Q156" s="268"/>
      <c r="R156" s="40"/>
      <c r="T156" s="175" t="s">
        <v>22</v>
      </c>
      <c r="U156" s="47" t="s">
        <v>45</v>
      </c>
      <c r="V156" s="39"/>
      <c r="W156" s="176">
        <f t="shared" si="26"/>
        <v>0</v>
      </c>
      <c r="X156" s="176">
        <v>0</v>
      </c>
      <c r="Y156" s="176">
        <f t="shared" si="27"/>
        <v>0</v>
      </c>
      <c r="Z156" s="176">
        <v>0</v>
      </c>
      <c r="AA156" s="177">
        <f t="shared" si="28"/>
        <v>0</v>
      </c>
      <c r="AR156" s="21" t="s">
        <v>181</v>
      </c>
      <c r="AT156" s="21" t="s">
        <v>177</v>
      </c>
      <c r="AU156" s="21" t="s">
        <v>88</v>
      </c>
      <c r="AY156" s="21" t="s">
        <v>176</v>
      </c>
      <c r="BE156" s="113">
        <f t="shared" si="29"/>
        <v>0</v>
      </c>
      <c r="BF156" s="113">
        <f t="shared" si="30"/>
        <v>0</v>
      </c>
      <c r="BG156" s="113">
        <f t="shared" si="31"/>
        <v>0</v>
      </c>
      <c r="BH156" s="113">
        <f t="shared" si="32"/>
        <v>0</v>
      </c>
      <c r="BI156" s="113">
        <f t="shared" si="33"/>
        <v>0</v>
      </c>
      <c r="BJ156" s="21" t="s">
        <v>88</v>
      </c>
      <c r="BK156" s="113">
        <f t="shared" si="34"/>
        <v>0</v>
      </c>
      <c r="BL156" s="21" t="s">
        <v>181</v>
      </c>
      <c r="BM156" s="21" t="s">
        <v>430</v>
      </c>
    </row>
    <row r="157" spans="2:65" s="1" customFormat="1" ht="22.5" customHeight="1">
      <c r="B157" s="38"/>
      <c r="C157" s="171" t="s">
        <v>430</v>
      </c>
      <c r="D157" s="171" t="s">
        <v>177</v>
      </c>
      <c r="E157" s="172" t="s">
        <v>2329</v>
      </c>
      <c r="F157" s="265" t="s">
        <v>2330</v>
      </c>
      <c r="G157" s="265"/>
      <c r="H157" s="265"/>
      <c r="I157" s="265"/>
      <c r="J157" s="173" t="s">
        <v>2279</v>
      </c>
      <c r="K157" s="174">
        <v>6</v>
      </c>
      <c r="L157" s="266">
        <v>0</v>
      </c>
      <c r="M157" s="267"/>
      <c r="N157" s="268">
        <f t="shared" si="25"/>
        <v>0</v>
      </c>
      <c r="O157" s="268"/>
      <c r="P157" s="268"/>
      <c r="Q157" s="268"/>
      <c r="R157" s="40"/>
      <c r="T157" s="175" t="s">
        <v>22</v>
      </c>
      <c r="U157" s="47" t="s">
        <v>45</v>
      </c>
      <c r="V157" s="39"/>
      <c r="W157" s="176">
        <f t="shared" si="26"/>
        <v>0</v>
      </c>
      <c r="X157" s="176">
        <v>0</v>
      </c>
      <c r="Y157" s="176">
        <f t="shared" si="27"/>
        <v>0</v>
      </c>
      <c r="Z157" s="176">
        <v>0</v>
      </c>
      <c r="AA157" s="177">
        <f t="shared" si="28"/>
        <v>0</v>
      </c>
      <c r="AR157" s="21" t="s">
        <v>181</v>
      </c>
      <c r="AT157" s="21" t="s">
        <v>177</v>
      </c>
      <c r="AU157" s="21" t="s">
        <v>88</v>
      </c>
      <c r="AY157" s="21" t="s">
        <v>176</v>
      </c>
      <c r="BE157" s="113">
        <f t="shared" si="29"/>
        <v>0</v>
      </c>
      <c r="BF157" s="113">
        <f t="shared" si="30"/>
        <v>0</v>
      </c>
      <c r="BG157" s="113">
        <f t="shared" si="31"/>
        <v>0</v>
      </c>
      <c r="BH157" s="113">
        <f t="shared" si="32"/>
        <v>0</v>
      </c>
      <c r="BI157" s="113">
        <f t="shared" si="33"/>
        <v>0</v>
      </c>
      <c r="BJ157" s="21" t="s">
        <v>88</v>
      </c>
      <c r="BK157" s="113">
        <f t="shared" si="34"/>
        <v>0</v>
      </c>
      <c r="BL157" s="21" t="s">
        <v>181</v>
      </c>
      <c r="BM157" s="21" t="s">
        <v>434</v>
      </c>
    </row>
    <row r="158" spans="2:65" s="1" customFormat="1" ht="22.5" customHeight="1">
      <c r="B158" s="38"/>
      <c r="C158" s="171" t="s">
        <v>434</v>
      </c>
      <c r="D158" s="171" t="s">
        <v>177</v>
      </c>
      <c r="E158" s="172" t="s">
        <v>2331</v>
      </c>
      <c r="F158" s="265" t="s">
        <v>2332</v>
      </c>
      <c r="G158" s="265"/>
      <c r="H158" s="265"/>
      <c r="I158" s="265"/>
      <c r="J158" s="173" t="s">
        <v>2279</v>
      </c>
      <c r="K158" s="174">
        <v>4</v>
      </c>
      <c r="L158" s="266">
        <v>0</v>
      </c>
      <c r="M158" s="267"/>
      <c r="N158" s="268">
        <f t="shared" si="25"/>
        <v>0</v>
      </c>
      <c r="O158" s="268"/>
      <c r="P158" s="268"/>
      <c r="Q158" s="268"/>
      <c r="R158" s="40"/>
      <c r="T158" s="175" t="s">
        <v>22</v>
      </c>
      <c r="U158" s="47" t="s">
        <v>45</v>
      </c>
      <c r="V158" s="39"/>
      <c r="W158" s="176">
        <f t="shared" si="26"/>
        <v>0</v>
      </c>
      <c r="X158" s="176">
        <v>0</v>
      </c>
      <c r="Y158" s="176">
        <f t="shared" si="27"/>
        <v>0</v>
      </c>
      <c r="Z158" s="176">
        <v>0</v>
      </c>
      <c r="AA158" s="177">
        <f t="shared" si="28"/>
        <v>0</v>
      </c>
      <c r="AR158" s="21" t="s">
        <v>181</v>
      </c>
      <c r="AT158" s="21" t="s">
        <v>177</v>
      </c>
      <c r="AU158" s="21" t="s">
        <v>88</v>
      </c>
      <c r="AY158" s="21" t="s">
        <v>176</v>
      </c>
      <c r="BE158" s="113">
        <f t="shared" si="29"/>
        <v>0</v>
      </c>
      <c r="BF158" s="113">
        <f t="shared" si="30"/>
        <v>0</v>
      </c>
      <c r="BG158" s="113">
        <f t="shared" si="31"/>
        <v>0</v>
      </c>
      <c r="BH158" s="113">
        <f t="shared" si="32"/>
        <v>0</v>
      </c>
      <c r="BI158" s="113">
        <f t="shared" si="33"/>
        <v>0</v>
      </c>
      <c r="BJ158" s="21" t="s">
        <v>88</v>
      </c>
      <c r="BK158" s="113">
        <f t="shared" si="34"/>
        <v>0</v>
      </c>
      <c r="BL158" s="21" t="s">
        <v>181</v>
      </c>
      <c r="BM158" s="21" t="s">
        <v>438</v>
      </c>
    </row>
    <row r="159" spans="2:65" s="1" customFormat="1" ht="22.5" customHeight="1">
      <c r="B159" s="38"/>
      <c r="C159" s="171" t="s">
        <v>438</v>
      </c>
      <c r="D159" s="171" t="s">
        <v>177</v>
      </c>
      <c r="E159" s="172" t="s">
        <v>2333</v>
      </c>
      <c r="F159" s="265" t="s">
        <v>2334</v>
      </c>
      <c r="G159" s="265"/>
      <c r="H159" s="265"/>
      <c r="I159" s="265"/>
      <c r="J159" s="173" t="s">
        <v>2279</v>
      </c>
      <c r="K159" s="174">
        <v>4</v>
      </c>
      <c r="L159" s="266">
        <v>0</v>
      </c>
      <c r="M159" s="267"/>
      <c r="N159" s="268">
        <f t="shared" si="25"/>
        <v>0</v>
      </c>
      <c r="O159" s="268"/>
      <c r="P159" s="268"/>
      <c r="Q159" s="268"/>
      <c r="R159" s="40"/>
      <c r="T159" s="175" t="s">
        <v>22</v>
      </c>
      <c r="U159" s="47" t="s">
        <v>45</v>
      </c>
      <c r="V159" s="39"/>
      <c r="W159" s="176">
        <f t="shared" si="26"/>
        <v>0</v>
      </c>
      <c r="X159" s="176">
        <v>0</v>
      </c>
      <c r="Y159" s="176">
        <f t="shared" si="27"/>
        <v>0</v>
      </c>
      <c r="Z159" s="176">
        <v>0</v>
      </c>
      <c r="AA159" s="177">
        <f t="shared" si="28"/>
        <v>0</v>
      </c>
      <c r="AR159" s="21" t="s">
        <v>181</v>
      </c>
      <c r="AT159" s="21" t="s">
        <v>177</v>
      </c>
      <c r="AU159" s="21" t="s">
        <v>88</v>
      </c>
      <c r="AY159" s="21" t="s">
        <v>176</v>
      </c>
      <c r="BE159" s="113">
        <f t="shared" si="29"/>
        <v>0</v>
      </c>
      <c r="BF159" s="113">
        <f t="shared" si="30"/>
        <v>0</v>
      </c>
      <c r="BG159" s="113">
        <f t="shared" si="31"/>
        <v>0</v>
      </c>
      <c r="BH159" s="113">
        <f t="shared" si="32"/>
        <v>0</v>
      </c>
      <c r="BI159" s="113">
        <f t="shared" si="33"/>
        <v>0</v>
      </c>
      <c r="BJ159" s="21" t="s">
        <v>88</v>
      </c>
      <c r="BK159" s="113">
        <f t="shared" si="34"/>
        <v>0</v>
      </c>
      <c r="BL159" s="21" t="s">
        <v>181</v>
      </c>
      <c r="BM159" s="21" t="s">
        <v>442</v>
      </c>
    </row>
    <row r="160" spans="2:65" s="1" customFormat="1" ht="22.5" customHeight="1">
      <c r="B160" s="38"/>
      <c r="C160" s="171" t="s">
        <v>442</v>
      </c>
      <c r="D160" s="171" t="s">
        <v>177</v>
      </c>
      <c r="E160" s="172" t="s">
        <v>2335</v>
      </c>
      <c r="F160" s="265" t="s">
        <v>2336</v>
      </c>
      <c r="G160" s="265"/>
      <c r="H160" s="265"/>
      <c r="I160" s="265"/>
      <c r="J160" s="173" t="s">
        <v>2279</v>
      </c>
      <c r="K160" s="174">
        <v>2</v>
      </c>
      <c r="L160" s="266">
        <v>0</v>
      </c>
      <c r="M160" s="267"/>
      <c r="N160" s="268">
        <f t="shared" si="25"/>
        <v>0</v>
      </c>
      <c r="O160" s="268"/>
      <c r="P160" s="268"/>
      <c r="Q160" s="268"/>
      <c r="R160" s="40"/>
      <c r="T160" s="175" t="s">
        <v>22</v>
      </c>
      <c r="U160" s="47" t="s">
        <v>45</v>
      </c>
      <c r="V160" s="39"/>
      <c r="W160" s="176">
        <f t="shared" si="26"/>
        <v>0</v>
      </c>
      <c r="X160" s="176">
        <v>0</v>
      </c>
      <c r="Y160" s="176">
        <f t="shared" si="27"/>
        <v>0</v>
      </c>
      <c r="Z160" s="176">
        <v>0</v>
      </c>
      <c r="AA160" s="177">
        <f t="shared" si="28"/>
        <v>0</v>
      </c>
      <c r="AR160" s="21" t="s">
        <v>181</v>
      </c>
      <c r="AT160" s="21" t="s">
        <v>177</v>
      </c>
      <c r="AU160" s="21" t="s">
        <v>88</v>
      </c>
      <c r="AY160" s="21" t="s">
        <v>176</v>
      </c>
      <c r="BE160" s="113">
        <f t="shared" si="29"/>
        <v>0</v>
      </c>
      <c r="BF160" s="113">
        <f t="shared" si="30"/>
        <v>0</v>
      </c>
      <c r="BG160" s="113">
        <f t="shared" si="31"/>
        <v>0</v>
      </c>
      <c r="BH160" s="113">
        <f t="shared" si="32"/>
        <v>0</v>
      </c>
      <c r="BI160" s="113">
        <f t="shared" si="33"/>
        <v>0</v>
      </c>
      <c r="BJ160" s="21" t="s">
        <v>88</v>
      </c>
      <c r="BK160" s="113">
        <f t="shared" si="34"/>
        <v>0</v>
      </c>
      <c r="BL160" s="21" t="s">
        <v>181</v>
      </c>
      <c r="BM160" s="21" t="s">
        <v>449</v>
      </c>
    </row>
    <row r="161" spans="2:65" s="1" customFormat="1" ht="22.5" customHeight="1">
      <c r="B161" s="38"/>
      <c r="C161" s="171" t="s">
        <v>449</v>
      </c>
      <c r="D161" s="171" t="s">
        <v>177</v>
      </c>
      <c r="E161" s="172" t="s">
        <v>2337</v>
      </c>
      <c r="F161" s="265" t="s">
        <v>2338</v>
      </c>
      <c r="G161" s="265"/>
      <c r="H161" s="265"/>
      <c r="I161" s="265"/>
      <c r="J161" s="173" t="s">
        <v>2279</v>
      </c>
      <c r="K161" s="174">
        <v>1</v>
      </c>
      <c r="L161" s="266">
        <v>0</v>
      </c>
      <c r="M161" s="267"/>
      <c r="N161" s="268">
        <f t="shared" si="25"/>
        <v>0</v>
      </c>
      <c r="O161" s="268"/>
      <c r="P161" s="268"/>
      <c r="Q161" s="268"/>
      <c r="R161" s="40"/>
      <c r="T161" s="175" t="s">
        <v>22</v>
      </c>
      <c r="U161" s="47" t="s">
        <v>45</v>
      </c>
      <c r="V161" s="39"/>
      <c r="W161" s="176">
        <f t="shared" si="26"/>
        <v>0</v>
      </c>
      <c r="X161" s="176">
        <v>0</v>
      </c>
      <c r="Y161" s="176">
        <f t="shared" si="27"/>
        <v>0</v>
      </c>
      <c r="Z161" s="176">
        <v>0</v>
      </c>
      <c r="AA161" s="177">
        <f t="shared" si="28"/>
        <v>0</v>
      </c>
      <c r="AR161" s="21" t="s">
        <v>181</v>
      </c>
      <c r="AT161" s="21" t="s">
        <v>177</v>
      </c>
      <c r="AU161" s="21" t="s">
        <v>88</v>
      </c>
      <c r="AY161" s="21" t="s">
        <v>176</v>
      </c>
      <c r="BE161" s="113">
        <f t="shared" si="29"/>
        <v>0</v>
      </c>
      <c r="BF161" s="113">
        <f t="shared" si="30"/>
        <v>0</v>
      </c>
      <c r="BG161" s="113">
        <f t="shared" si="31"/>
        <v>0</v>
      </c>
      <c r="BH161" s="113">
        <f t="shared" si="32"/>
        <v>0</v>
      </c>
      <c r="BI161" s="113">
        <f t="shared" si="33"/>
        <v>0</v>
      </c>
      <c r="BJ161" s="21" t="s">
        <v>88</v>
      </c>
      <c r="BK161" s="113">
        <f t="shared" si="34"/>
        <v>0</v>
      </c>
      <c r="BL161" s="21" t="s">
        <v>181</v>
      </c>
      <c r="BM161" s="21" t="s">
        <v>453</v>
      </c>
    </row>
    <row r="162" spans="2:65" s="1" customFormat="1" ht="22.5" customHeight="1">
      <c r="B162" s="38"/>
      <c r="C162" s="171" t="s">
        <v>453</v>
      </c>
      <c r="D162" s="171" t="s">
        <v>177</v>
      </c>
      <c r="E162" s="172" t="s">
        <v>2339</v>
      </c>
      <c r="F162" s="265" t="s">
        <v>2340</v>
      </c>
      <c r="G162" s="265"/>
      <c r="H162" s="265"/>
      <c r="I162" s="265"/>
      <c r="J162" s="173" t="s">
        <v>2279</v>
      </c>
      <c r="K162" s="174">
        <v>13</v>
      </c>
      <c r="L162" s="266">
        <v>0</v>
      </c>
      <c r="M162" s="267"/>
      <c r="N162" s="268">
        <f t="shared" si="25"/>
        <v>0</v>
      </c>
      <c r="O162" s="268"/>
      <c r="P162" s="268"/>
      <c r="Q162" s="268"/>
      <c r="R162" s="40"/>
      <c r="T162" s="175" t="s">
        <v>22</v>
      </c>
      <c r="U162" s="47" t="s">
        <v>45</v>
      </c>
      <c r="V162" s="39"/>
      <c r="W162" s="176">
        <f t="shared" si="26"/>
        <v>0</v>
      </c>
      <c r="X162" s="176">
        <v>0</v>
      </c>
      <c r="Y162" s="176">
        <f t="shared" si="27"/>
        <v>0</v>
      </c>
      <c r="Z162" s="176">
        <v>0</v>
      </c>
      <c r="AA162" s="177">
        <f t="shared" si="28"/>
        <v>0</v>
      </c>
      <c r="AR162" s="21" t="s">
        <v>181</v>
      </c>
      <c r="AT162" s="21" t="s">
        <v>177</v>
      </c>
      <c r="AU162" s="21" t="s">
        <v>88</v>
      </c>
      <c r="AY162" s="21" t="s">
        <v>176</v>
      </c>
      <c r="BE162" s="113">
        <f t="shared" si="29"/>
        <v>0</v>
      </c>
      <c r="BF162" s="113">
        <f t="shared" si="30"/>
        <v>0</v>
      </c>
      <c r="BG162" s="113">
        <f t="shared" si="31"/>
        <v>0</v>
      </c>
      <c r="BH162" s="113">
        <f t="shared" si="32"/>
        <v>0</v>
      </c>
      <c r="BI162" s="113">
        <f t="shared" si="33"/>
        <v>0</v>
      </c>
      <c r="BJ162" s="21" t="s">
        <v>88</v>
      </c>
      <c r="BK162" s="113">
        <f t="shared" si="34"/>
        <v>0</v>
      </c>
      <c r="BL162" s="21" t="s">
        <v>181</v>
      </c>
      <c r="BM162" s="21" t="s">
        <v>458</v>
      </c>
    </row>
    <row r="163" spans="2:65" s="1" customFormat="1" ht="22.5" customHeight="1">
      <c r="B163" s="38"/>
      <c r="C163" s="171" t="s">
        <v>458</v>
      </c>
      <c r="D163" s="171" t="s">
        <v>177</v>
      </c>
      <c r="E163" s="172" t="s">
        <v>2341</v>
      </c>
      <c r="F163" s="265" t="s">
        <v>2342</v>
      </c>
      <c r="G163" s="265"/>
      <c r="H163" s="265"/>
      <c r="I163" s="265"/>
      <c r="J163" s="173" t="s">
        <v>2279</v>
      </c>
      <c r="K163" s="174">
        <v>4</v>
      </c>
      <c r="L163" s="266">
        <v>0</v>
      </c>
      <c r="M163" s="267"/>
      <c r="N163" s="268">
        <f t="shared" si="25"/>
        <v>0</v>
      </c>
      <c r="O163" s="268"/>
      <c r="P163" s="268"/>
      <c r="Q163" s="268"/>
      <c r="R163" s="40"/>
      <c r="T163" s="175" t="s">
        <v>22</v>
      </c>
      <c r="U163" s="47" t="s">
        <v>45</v>
      </c>
      <c r="V163" s="39"/>
      <c r="W163" s="176">
        <f t="shared" si="26"/>
        <v>0</v>
      </c>
      <c r="X163" s="176">
        <v>0</v>
      </c>
      <c r="Y163" s="176">
        <f t="shared" si="27"/>
        <v>0</v>
      </c>
      <c r="Z163" s="176">
        <v>0</v>
      </c>
      <c r="AA163" s="177">
        <f t="shared" si="28"/>
        <v>0</v>
      </c>
      <c r="AR163" s="21" t="s">
        <v>181</v>
      </c>
      <c r="AT163" s="21" t="s">
        <v>177</v>
      </c>
      <c r="AU163" s="21" t="s">
        <v>88</v>
      </c>
      <c r="AY163" s="21" t="s">
        <v>176</v>
      </c>
      <c r="BE163" s="113">
        <f t="shared" si="29"/>
        <v>0</v>
      </c>
      <c r="BF163" s="113">
        <f t="shared" si="30"/>
        <v>0</v>
      </c>
      <c r="BG163" s="113">
        <f t="shared" si="31"/>
        <v>0</v>
      </c>
      <c r="BH163" s="113">
        <f t="shared" si="32"/>
        <v>0</v>
      </c>
      <c r="BI163" s="113">
        <f t="shared" si="33"/>
        <v>0</v>
      </c>
      <c r="BJ163" s="21" t="s">
        <v>88</v>
      </c>
      <c r="BK163" s="113">
        <f t="shared" si="34"/>
        <v>0</v>
      </c>
      <c r="BL163" s="21" t="s">
        <v>181</v>
      </c>
      <c r="BM163" s="21" t="s">
        <v>463</v>
      </c>
    </row>
    <row r="164" spans="2:65" s="1" customFormat="1" ht="22.5" customHeight="1">
      <c r="B164" s="38"/>
      <c r="C164" s="171" t="s">
        <v>463</v>
      </c>
      <c r="D164" s="171" t="s">
        <v>177</v>
      </c>
      <c r="E164" s="172" t="s">
        <v>2343</v>
      </c>
      <c r="F164" s="265" t="s">
        <v>2344</v>
      </c>
      <c r="G164" s="265"/>
      <c r="H164" s="265"/>
      <c r="I164" s="265"/>
      <c r="J164" s="173" t="s">
        <v>2279</v>
      </c>
      <c r="K164" s="174">
        <v>2</v>
      </c>
      <c r="L164" s="266">
        <v>0</v>
      </c>
      <c r="M164" s="267"/>
      <c r="N164" s="268">
        <f t="shared" si="25"/>
        <v>0</v>
      </c>
      <c r="O164" s="268"/>
      <c r="P164" s="268"/>
      <c r="Q164" s="268"/>
      <c r="R164" s="40"/>
      <c r="T164" s="175" t="s">
        <v>22</v>
      </c>
      <c r="U164" s="47" t="s">
        <v>45</v>
      </c>
      <c r="V164" s="39"/>
      <c r="W164" s="176">
        <f t="shared" si="26"/>
        <v>0</v>
      </c>
      <c r="X164" s="176">
        <v>0</v>
      </c>
      <c r="Y164" s="176">
        <f t="shared" si="27"/>
        <v>0</v>
      </c>
      <c r="Z164" s="176">
        <v>0</v>
      </c>
      <c r="AA164" s="177">
        <f t="shared" si="28"/>
        <v>0</v>
      </c>
      <c r="AR164" s="21" t="s">
        <v>181</v>
      </c>
      <c r="AT164" s="21" t="s">
        <v>177</v>
      </c>
      <c r="AU164" s="21" t="s">
        <v>88</v>
      </c>
      <c r="AY164" s="21" t="s">
        <v>176</v>
      </c>
      <c r="BE164" s="113">
        <f t="shared" si="29"/>
        <v>0</v>
      </c>
      <c r="BF164" s="113">
        <f t="shared" si="30"/>
        <v>0</v>
      </c>
      <c r="BG164" s="113">
        <f t="shared" si="31"/>
        <v>0</v>
      </c>
      <c r="BH164" s="113">
        <f t="shared" si="32"/>
        <v>0</v>
      </c>
      <c r="BI164" s="113">
        <f t="shared" si="33"/>
        <v>0</v>
      </c>
      <c r="BJ164" s="21" t="s">
        <v>88</v>
      </c>
      <c r="BK164" s="113">
        <f t="shared" si="34"/>
        <v>0</v>
      </c>
      <c r="BL164" s="21" t="s">
        <v>181</v>
      </c>
      <c r="BM164" s="21" t="s">
        <v>470</v>
      </c>
    </row>
    <row r="165" spans="2:65" s="1" customFormat="1" ht="22.5" customHeight="1">
      <c r="B165" s="38"/>
      <c r="C165" s="171" t="s">
        <v>470</v>
      </c>
      <c r="D165" s="171" t="s">
        <v>177</v>
      </c>
      <c r="E165" s="172" t="s">
        <v>2345</v>
      </c>
      <c r="F165" s="265" t="s">
        <v>2346</v>
      </c>
      <c r="G165" s="265"/>
      <c r="H165" s="265"/>
      <c r="I165" s="265"/>
      <c r="J165" s="173" t="s">
        <v>2279</v>
      </c>
      <c r="K165" s="174">
        <v>2</v>
      </c>
      <c r="L165" s="266">
        <v>0</v>
      </c>
      <c r="M165" s="267"/>
      <c r="N165" s="268">
        <f t="shared" si="25"/>
        <v>0</v>
      </c>
      <c r="O165" s="268"/>
      <c r="P165" s="268"/>
      <c r="Q165" s="268"/>
      <c r="R165" s="40"/>
      <c r="T165" s="175" t="s">
        <v>22</v>
      </c>
      <c r="U165" s="47" t="s">
        <v>45</v>
      </c>
      <c r="V165" s="39"/>
      <c r="W165" s="176">
        <f t="shared" si="26"/>
        <v>0</v>
      </c>
      <c r="X165" s="176">
        <v>0</v>
      </c>
      <c r="Y165" s="176">
        <f t="shared" si="27"/>
        <v>0</v>
      </c>
      <c r="Z165" s="176">
        <v>0</v>
      </c>
      <c r="AA165" s="177">
        <f t="shared" si="28"/>
        <v>0</v>
      </c>
      <c r="AR165" s="21" t="s">
        <v>181</v>
      </c>
      <c r="AT165" s="21" t="s">
        <v>177</v>
      </c>
      <c r="AU165" s="21" t="s">
        <v>88</v>
      </c>
      <c r="AY165" s="21" t="s">
        <v>176</v>
      </c>
      <c r="BE165" s="113">
        <f t="shared" si="29"/>
        <v>0</v>
      </c>
      <c r="BF165" s="113">
        <f t="shared" si="30"/>
        <v>0</v>
      </c>
      <c r="BG165" s="113">
        <f t="shared" si="31"/>
        <v>0</v>
      </c>
      <c r="BH165" s="113">
        <f t="shared" si="32"/>
        <v>0</v>
      </c>
      <c r="BI165" s="113">
        <f t="shared" si="33"/>
        <v>0</v>
      </c>
      <c r="BJ165" s="21" t="s">
        <v>88</v>
      </c>
      <c r="BK165" s="113">
        <f t="shared" si="34"/>
        <v>0</v>
      </c>
      <c r="BL165" s="21" t="s">
        <v>181</v>
      </c>
      <c r="BM165" s="21" t="s">
        <v>476</v>
      </c>
    </row>
    <row r="166" spans="2:65" s="1" customFormat="1" ht="22.5" customHeight="1">
      <c r="B166" s="38"/>
      <c r="C166" s="171" t="s">
        <v>476</v>
      </c>
      <c r="D166" s="171" t="s">
        <v>177</v>
      </c>
      <c r="E166" s="172" t="s">
        <v>2347</v>
      </c>
      <c r="F166" s="265" t="s">
        <v>2348</v>
      </c>
      <c r="G166" s="265"/>
      <c r="H166" s="265"/>
      <c r="I166" s="265"/>
      <c r="J166" s="173" t="s">
        <v>2279</v>
      </c>
      <c r="K166" s="174">
        <v>3</v>
      </c>
      <c r="L166" s="266">
        <v>0</v>
      </c>
      <c r="M166" s="267"/>
      <c r="N166" s="268">
        <f t="shared" si="25"/>
        <v>0</v>
      </c>
      <c r="O166" s="268"/>
      <c r="P166" s="268"/>
      <c r="Q166" s="268"/>
      <c r="R166" s="40"/>
      <c r="T166" s="175" t="s">
        <v>22</v>
      </c>
      <c r="U166" s="47" t="s">
        <v>45</v>
      </c>
      <c r="V166" s="39"/>
      <c r="W166" s="176">
        <f t="shared" si="26"/>
        <v>0</v>
      </c>
      <c r="X166" s="176">
        <v>0</v>
      </c>
      <c r="Y166" s="176">
        <f t="shared" si="27"/>
        <v>0</v>
      </c>
      <c r="Z166" s="176">
        <v>0</v>
      </c>
      <c r="AA166" s="177">
        <f t="shared" si="28"/>
        <v>0</v>
      </c>
      <c r="AR166" s="21" t="s">
        <v>181</v>
      </c>
      <c r="AT166" s="21" t="s">
        <v>177</v>
      </c>
      <c r="AU166" s="21" t="s">
        <v>88</v>
      </c>
      <c r="AY166" s="21" t="s">
        <v>176</v>
      </c>
      <c r="BE166" s="113">
        <f t="shared" si="29"/>
        <v>0</v>
      </c>
      <c r="BF166" s="113">
        <f t="shared" si="30"/>
        <v>0</v>
      </c>
      <c r="BG166" s="113">
        <f t="shared" si="31"/>
        <v>0</v>
      </c>
      <c r="BH166" s="113">
        <f t="shared" si="32"/>
        <v>0</v>
      </c>
      <c r="BI166" s="113">
        <f t="shared" si="33"/>
        <v>0</v>
      </c>
      <c r="BJ166" s="21" t="s">
        <v>88</v>
      </c>
      <c r="BK166" s="113">
        <f t="shared" si="34"/>
        <v>0</v>
      </c>
      <c r="BL166" s="21" t="s">
        <v>181</v>
      </c>
      <c r="BM166" s="21" t="s">
        <v>483</v>
      </c>
    </row>
    <row r="167" spans="2:65" s="1" customFormat="1" ht="22.5" customHeight="1">
      <c r="B167" s="38"/>
      <c r="C167" s="171" t="s">
        <v>483</v>
      </c>
      <c r="D167" s="171" t="s">
        <v>177</v>
      </c>
      <c r="E167" s="172" t="s">
        <v>2349</v>
      </c>
      <c r="F167" s="265" t="s">
        <v>2350</v>
      </c>
      <c r="G167" s="265"/>
      <c r="H167" s="265"/>
      <c r="I167" s="265"/>
      <c r="J167" s="173" t="s">
        <v>2279</v>
      </c>
      <c r="K167" s="174">
        <v>1</v>
      </c>
      <c r="L167" s="266">
        <v>0</v>
      </c>
      <c r="M167" s="267"/>
      <c r="N167" s="268">
        <f t="shared" si="25"/>
        <v>0</v>
      </c>
      <c r="O167" s="268"/>
      <c r="P167" s="268"/>
      <c r="Q167" s="268"/>
      <c r="R167" s="40"/>
      <c r="T167" s="175" t="s">
        <v>22</v>
      </c>
      <c r="U167" s="47" t="s">
        <v>45</v>
      </c>
      <c r="V167" s="39"/>
      <c r="W167" s="176">
        <f t="shared" si="26"/>
        <v>0</v>
      </c>
      <c r="X167" s="176">
        <v>0</v>
      </c>
      <c r="Y167" s="176">
        <f t="shared" si="27"/>
        <v>0</v>
      </c>
      <c r="Z167" s="176">
        <v>0</v>
      </c>
      <c r="AA167" s="177">
        <f t="shared" si="28"/>
        <v>0</v>
      </c>
      <c r="AR167" s="21" t="s">
        <v>181</v>
      </c>
      <c r="AT167" s="21" t="s">
        <v>177</v>
      </c>
      <c r="AU167" s="21" t="s">
        <v>88</v>
      </c>
      <c r="AY167" s="21" t="s">
        <v>176</v>
      </c>
      <c r="BE167" s="113">
        <f t="shared" si="29"/>
        <v>0</v>
      </c>
      <c r="BF167" s="113">
        <f t="shared" si="30"/>
        <v>0</v>
      </c>
      <c r="BG167" s="113">
        <f t="shared" si="31"/>
        <v>0</v>
      </c>
      <c r="BH167" s="113">
        <f t="shared" si="32"/>
        <v>0</v>
      </c>
      <c r="BI167" s="113">
        <f t="shared" si="33"/>
        <v>0</v>
      </c>
      <c r="BJ167" s="21" t="s">
        <v>88</v>
      </c>
      <c r="BK167" s="113">
        <f t="shared" si="34"/>
        <v>0</v>
      </c>
      <c r="BL167" s="21" t="s">
        <v>181</v>
      </c>
      <c r="BM167" s="21" t="s">
        <v>490</v>
      </c>
    </row>
    <row r="168" spans="2:65" s="1" customFormat="1" ht="22.5" customHeight="1">
      <c r="B168" s="38"/>
      <c r="C168" s="171" t="s">
        <v>490</v>
      </c>
      <c r="D168" s="171" t="s">
        <v>177</v>
      </c>
      <c r="E168" s="172" t="s">
        <v>2351</v>
      </c>
      <c r="F168" s="265" t="s">
        <v>2352</v>
      </c>
      <c r="G168" s="265"/>
      <c r="H168" s="265"/>
      <c r="I168" s="265"/>
      <c r="J168" s="173" t="s">
        <v>2279</v>
      </c>
      <c r="K168" s="174">
        <v>10</v>
      </c>
      <c r="L168" s="266">
        <v>0</v>
      </c>
      <c r="M168" s="267"/>
      <c r="N168" s="268">
        <f t="shared" si="25"/>
        <v>0</v>
      </c>
      <c r="O168" s="268"/>
      <c r="P168" s="268"/>
      <c r="Q168" s="268"/>
      <c r="R168" s="40"/>
      <c r="T168" s="175" t="s">
        <v>22</v>
      </c>
      <c r="U168" s="47" t="s">
        <v>45</v>
      </c>
      <c r="V168" s="39"/>
      <c r="W168" s="176">
        <f t="shared" si="26"/>
        <v>0</v>
      </c>
      <c r="X168" s="176">
        <v>0</v>
      </c>
      <c r="Y168" s="176">
        <f t="shared" si="27"/>
        <v>0</v>
      </c>
      <c r="Z168" s="176">
        <v>0</v>
      </c>
      <c r="AA168" s="177">
        <f t="shared" si="28"/>
        <v>0</v>
      </c>
      <c r="AR168" s="21" t="s">
        <v>181</v>
      </c>
      <c r="AT168" s="21" t="s">
        <v>177</v>
      </c>
      <c r="AU168" s="21" t="s">
        <v>88</v>
      </c>
      <c r="AY168" s="21" t="s">
        <v>176</v>
      </c>
      <c r="BE168" s="113">
        <f t="shared" si="29"/>
        <v>0</v>
      </c>
      <c r="BF168" s="113">
        <f t="shared" si="30"/>
        <v>0</v>
      </c>
      <c r="BG168" s="113">
        <f t="shared" si="31"/>
        <v>0</v>
      </c>
      <c r="BH168" s="113">
        <f t="shared" si="32"/>
        <v>0</v>
      </c>
      <c r="BI168" s="113">
        <f t="shared" si="33"/>
        <v>0</v>
      </c>
      <c r="BJ168" s="21" t="s">
        <v>88</v>
      </c>
      <c r="BK168" s="113">
        <f t="shared" si="34"/>
        <v>0</v>
      </c>
      <c r="BL168" s="21" t="s">
        <v>181</v>
      </c>
      <c r="BM168" s="21" t="s">
        <v>496</v>
      </c>
    </row>
    <row r="169" spans="2:65" s="1" customFormat="1" ht="22.5" customHeight="1">
      <c r="B169" s="38"/>
      <c r="C169" s="171" t="s">
        <v>496</v>
      </c>
      <c r="D169" s="171" t="s">
        <v>177</v>
      </c>
      <c r="E169" s="172" t="s">
        <v>2353</v>
      </c>
      <c r="F169" s="265" t="s">
        <v>2354</v>
      </c>
      <c r="G169" s="265"/>
      <c r="H169" s="265"/>
      <c r="I169" s="265"/>
      <c r="J169" s="173" t="s">
        <v>2279</v>
      </c>
      <c r="K169" s="174">
        <v>4</v>
      </c>
      <c r="L169" s="266">
        <v>0</v>
      </c>
      <c r="M169" s="267"/>
      <c r="N169" s="268">
        <f t="shared" si="25"/>
        <v>0</v>
      </c>
      <c r="O169" s="268"/>
      <c r="P169" s="268"/>
      <c r="Q169" s="268"/>
      <c r="R169" s="40"/>
      <c r="T169" s="175" t="s">
        <v>22</v>
      </c>
      <c r="U169" s="47" t="s">
        <v>45</v>
      </c>
      <c r="V169" s="39"/>
      <c r="W169" s="176">
        <f t="shared" si="26"/>
        <v>0</v>
      </c>
      <c r="X169" s="176">
        <v>0</v>
      </c>
      <c r="Y169" s="176">
        <f t="shared" si="27"/>
        <v>0</v>
      </c>
      <c r="Z169" s="176">
        <v>0</v>
      </c>
      <c r="AA169" s="177">
        <f t="shared" si="28"/>
        <v>0</v>
      </c>
      <c r="AR169" s="21" t="s">
        <v>181</v>
      </c>
      <c r="AT169" s="21" t="s">
        <v>177</v>
      </c>
      <c r="AU169" s="21" t="s">
        <v>88</v>
      </c>
      <c r="AY169" s="21" t="s">
        <v>176</v>
      </c>
      <c r="BE169" s="113">
        <f t="shared" si="29"/>
        <v>0</v>
      </c>
      <c r="BF169" s="113">
        <f t="shared" si="30"/>
        <v>0</v>
      </c>
      <c r="BG169" s="113">
        <f t="shared" si="31"/>
        <v>0</v>
      </c>
      <c r="BH169" s="113">
        <f t="shared" si="32"/>
        <v>0</v>
      </c>
      <c r="BI169" s="113">
        <f t="shared" si="33"/>
        <v>0</v>
      </c>
      <c r="BJ169" s="21" t="s">
        <v>88</v>
      </c>
      <c r="BK169" s="113">
        <f t="shared" si="34"/>
        <v>0</v>
      </c>
      <c r="BL169" s="21" t="s">
        <v>181</v>
      </c>
      <c r="BM169" s="21" t="s">
        <v>500</v>
      </c>
    </row>
    <row r="170" spans="2:65" s="1" customFormat="1" ht="22.5" customHeight="1">
      <c r="B170" s="38"/>
      <c r="C170" s="171" t="s">
        <v>500</v>
      </c>
      <c r="D170" s="171" t="s">
        <v>177</v>
      </c>
      <c r="E170" s="172" t="s">
        <v>2355</v>
      </c>
      <c r="F170" s="265" t="s">
        <v>2356</v>
      </c>
      <c r="G170" s="265"/>
      <c r="H170" s="265"/>
      <c r="I170" s="265"/>
      <c r="J170" s="173" t="s">
        <v>2279</v>
      </c>
      <c r="K170" s="174">
        <v>10</v>
      </c>
      <c r="L170" s="266">
        <v>0</v>
      </c>
      <c r="M170" s="267"/>
      <c r="N170" s="268">
        <f t="shared" si="25"/>
        <v>0</v>
      </c>
      <c r="O170" s="268"/>
      <c r="P170" s="268"/>
      <c r="Q170" s="268"/>
      <c r="R170" s="40"/>
      <c r="T170" s="175" t="s">
        <v>22</v>
      </c>
      <c r="U170" s="47" t="s">
        <v>45</v>
      </c>
      <c r="V170" s="39"/>
      <c r="W170" s="176">
        <f t="shared" si="26"/>
        <v>0</v>
      </c>
      <c r="X170" s="176">
        <v>0</v>
      </c>
      <c r="Y170" s="176">
        <f t="shared" si="27"/>
        <v>0</v>
      </c>
      <c r="Z170" s="176">
        <v>0</v>
      </c>
      <c r="AA170" s="177">
        <f t="shared" si="28"/>
        <v>0</v>
      </c>
      <c r="AR170" s="21" t="s">
        <v>181</v>
      </c>
      <c r="AT170" s="21" t="s">
        <v>177</v>
      </c>
      <c r="AU170" s="21" t="s">
        <v>88</v>
      </c>
      <c r="AY170" s="21" t="s">
        <v>176</v>
      </c>
      <c r="BE170" s="113">
        <f t="shared" si="29"/>
        <v>0</v>
      </c>
      <c r="BF170" s="113">
        <f t="shared" si="30"/>
        <v>0</v>
      </c>
      <c r="BG170" s="113">
        <f t="shared" si="31"/>
        <v>0</v>
      </c>
      <c r="BH170" s="113">
        <f t="shared" si="32"/>
        <v>0</v>
      </c>
      <c r="BI170" s="113">
        <f t="shared" si="33"/>
        <v>0</v>
      </c>
      <c r="BJ170" s="21" t="s">
        <v>88</v>
      </c>
      <c r="BK170" s="113">
        <f t="shared" si="34"/>
        <v>0</v>
      </c>
      <c r="BL170" s="21" t="s">
        <v>181</v>
      </c>
      <c r="BM170" s="21" t="s">
        <v>505</v>
      </c>
    </row>
    <row r="171" spans="2:65" s="1" customFormat="1" ht="22.5" customHeight="1">
      <c r="B171" s="38"/>
      <c r="C171" s="171" t="s">
        <v>505</v>
      </c>
      <c r="D171" s="171" t="s">
        <v>177</v>
      </c>
      <c r="E171" s="172" t="s">
        <v>2357</v>
      </c>
      <c r="F171" s="265" t="s">
        <v>2358</v>
      </c>
      <c r="G171" s="265"/>
      <c r="H171" s="265"/>
      <c r="I171" s="265"/>
      <c r="J171" s="173" t="s">
        <v>2279</v>
      </c>
      <c r="K171" s="174">
        <v>4</v>
      </c>
      <c r="L171" s="266">
        <v>0</v>
      </c>
      <c r="M171" s="267"/>
      <c r="N171" s="268">
        <f t="shared" si="25"/>
        <v>0</v>
      </c>
      <c r="O171" s="268"/>
      <c r="P171" s="268"/>
      <c r="Q171" s="268"/>
      <c r="R171" s="40"/>
      <c r="T171" s="175" t="s">
        <v>22</v>
      </c>
      <c r="U171" s="47" t="s">
        <v>45</v>
      </c>
      <c r="V171" s="39"/>
      <c r="W171" s="176">
        <f t="shared" si="26"/>
        <v>0</v>
      </c>
      <c r="X171" s="176">
        <v>0</v>
      </c>
      <c r="Y171" s="176">
        <f t="shared" si="27"/>
        <v>0</v>
      </c>
      <c r="Z171" s="176">
        <v>0</v>
      </c>
      <c r="AA171" s="177">
        <f t="shared" si="28"/>
        <v>0</v>
      </c>
      <c r="AR171" s="21" t="s">
        <v>181</v>
      </c>
      <c r="AT171" s="21" t="s">
        <v>177</v>
      </c>
      <c r="AU171" s="21" t="s">
        <v>88</v>
      </c>
      <c r="AY171" s="21" t="s">
        <v>176</v>
      </c>
      <c r="BE171" s="113">
        <f t="shared" si="29"/>
        <v>0</v>
      </c>
      <c r="BF171" s="113">
        <f t="shared" si="30"/>
        <v>0</v>
      </c>
      <c r="BG171" s="113">
        <f t="shared" si="31"/>
        <v>0</v>
      </c>
      <c r="BH171" s="113">
        <f t="shared" si="32"/>
        <v>0</v>
      </c>
      <c r="BI171" s="113">
        <f t="shared" si="33"/>
        <v>0</v>
      </c>
      <c r="BJ171" s="21" t="s">
        <v>88</v>
      </c>
      <c r="BK171" s="113">
        <f t="shared" si="34"/>
        <v>0</v>
      </c>
      <c r="BL171" s="21" t="s">
        <v>181</v>
      </c>
      <c r="BM171" s="21" t="s">
        <v>509</v>
      </c>
    </row>
    <row r="172" spans="2:63" s="9" customFormat="1" ht="37.35" customHeight="1">
      <c r="B172" s="160"/>
      <c r="C172" s="161"/>
      <c r="D172" s="162" t="s">
        <v>2276</v>
      </c>
      <c r="E172" s="162"/>
      <c r="F172" s="162"/>
      <c r="G172" s="162"/>
      <c r="H172" s="162"/>
      <c r="I172" s="162"/>
      <c r="J172" s="162"/>
      <c r="K172" s="162"/>
      <c r="L172" s="162"/>
      <c r="M172" s="162"/>
      <c r="N172" s="317">
        <f>BK172</f>
        <v>0</v>
      </c>
      <c r="O172" s="318"/>
      <c r="P172" s="318"/>
      <c r="Q172" s="318"/>
      <c r="R172" s="163"/>
      <c r="T172" s="164"/>
      <c r="U172" s="161"/>
      <c r="V172" s="161"/>
      <c r="W172" s="165">
        <f>SUM(W173:W175)</f>
        <v>0</v>
      </c>
      <c r="X172" s="161"/>
      <c r="Y172" s="165">
        <f>SUM(Y173:Y175)</f>
        <v>0</v>
      </c>
      <c r="Z172" s="161"/>
      <c r="AA172" s="166">
        <f>SUM(AA173:AA175)</f>
        <v>0</v>
      </c>
      <c r="AR172" s="167" t="s">
        <v>88</v>
      </c>
      <c r="AT172" s="168" t="s">
        <v>79</v>
      </c>
      <c r="AU172" s="168" t="s">
        <v>80</v>
      </c>
      <c r="AY172" s="167" t="s">
        <v>176</v>
      </c>
      <c r="BK172" s="169">
        <f>SUM(BK173:BK175)</f>
        <v>0</v>
      </c>
    </row>
    <row r="173" spans="2:65" s="1" customFormat="1" ht="22.5" customHeight="1">
      <c r="B173" s="38"/>
      <c r="C173" s="171" t="s">
        <v>509</v>
      </c>
      <c r="D173" s="171" t="s">
        <v>177</v>
      </c>
      <c r="E173" s="172" t="s">
        <v>2359</v>
      </c>
      <c r="F173" s="265" t="s">
        <v>2360</v>
      </c>
      <c r="G173" s="265"/>
      <c r="H173" s="265"/>
      <c r="I173" s="265"/>
      <c r="J173" s="173" t="s">
        <v>315</v>
      </c>
      <c r="K173" s="174">
        <v>500</v>
      </c>
      <c r="L173" s="266">
        <v>0</v>
      </c>
      <c r="M173" s="267"/>
      <c r="N173" s="268">
        <f>ROUND(L173*K173,2)</f>
        <v>0</v>
      </c>
      <c r="O173" s="268"/>
      <c r="P173" s="268"/>
      <c r="Q173" s="268"/>
      <c r="R173" s="40"/>
      <c r="T173" s="175" t="s">
        <v>22</v>
      </c>
      <c r="U173" s="47" t="s">
        <v>45</v>
      </c>
      <c r="V173" s="39"/>
      <c r="W173" s="176">
        <f>V173*K173</f>
        <v>0</v>
      </c>
      <c r="X173" s="176">
        <v>0</v>
      </c>
      <c r="Y173" s="176">
        <f>X173*K173</f>
        <v>0</v>
      </c>
      <c r="Z173" s="176">
        <v>0</v>
      </c>
      <c r="AA173" s="177">
        <f>Z173*K173</f>
        <v>0</v>
      </c>
      <c r="AR173" s="21" t="s">
        <v>181</v>
      </c>
      <c r="AT173" s="21" t="s">
        <v>177</v>
      </c>
      <c r="AU173" s="21" t="s">
        <v>88</v>
      </c>
      <c r="AY173" s="21" t="s">
        <v>176</v>
      </c>
      <c r="BE173" s="113">
        <f>IF(U173="základní",N173,0)</f>
        <v>0</v>
      </c>
      <c r="BF173" s="113">
        <f>IF(U173="snížená",N173,0)</f>
        <v>0</v>
      </c>
      <c r="BG173" s="113">
        <f>IF(U173="zákl. přenesená",N173,0)</f>
        <v>0</v>
      </c>
      <c r="BH173" s="113">
        <f>IF(U173="sníž. přenesená",N173,0)</f>
        <v>0</v>
      </c>
      <c r="BI173" s="113">
        <f>IF(U173="nulová",N173,0)</f>
        <v>0</v>
      </c>
      <c r="BJ173" s="21" t="s">
        <v>88</v>
      </c>
      <c r="BK173" s="113">
        <f>ROUND(L173*K173,2)</f>
        <v>0</v>
      </c>
      <c r="BL173" s="21" t="s">
        <v>181</v>
      </c>
      <c r="BM173" s="21" t="s">
        <v>514</v>
      </c>
    </row>
    <row r="174" spans="2:65" s="1" customFormat="1" ht="31.5" customHeight="1">
      <c r="B174" s="38"/>
      <c r="C174" s="171" t="s">
        <v>514</v>
      </c>
      <c r="D174" s="171" t="s">
        <v>177</v>
      </c>
      <c r="E174" s="172" t="s">
        <v>2361</v>
      </c>
      <c r="F174" s="265" t="s">
        <v>2362</v>
      </c>
      <c r="G174" s="265"/>
      <c r="H174" s="265"/>
      <c r="I174" s="265"/>
      <c r="J174" s="173" t="s">
        <v>212</v>
      </c>
      <c r="K174" s="174">
        <v>1</v>
      </c>
      <c r="L174" s="266">
        <v>0</v>
      </c>
      <c r="M174" s="267"/>
      <c r="N174" s="268">
        <f>ROUND(L174*K174,2)</f>
        <v>0</v>
      </c>
      <c r="O174" s="268"/>
      <c r="P174" s="268"/>
      <c r="Q174" s="268"/>
      <c r="R174" s="40"/>
      <c r="T174" s="175" t="s">
        <v>22</v>
      </c>
      <c r="U174" s="47" t="s">
        <v>45</v>
      </c>
      <c r="V174" s="39"/>
      <c r="W174" s="176">
        <f>V174*K174</f>
        <v>0</v>
      </c>
      <c r="X174" s="176">
        <v>0</v>
      </c>
      <c r="Y174" s="176">
        <f>X174*K174</f>
        <v>0</v>
      </c>
      <c r="Z174" s="176">
        <v>0</v>
      </c>
      <c r="AA174" s="177">
        <f>Z174*K174</f>
        <v>0</v>
      </c>
      <c r="AR174" s="21" t="s">
        <v>181</v>
      </c>
      <c r="AT174" s="21" t="s">
        <v>177</v>
      </c>
      <c r="AU174" s="21" t="s">
        <v>88</v>
      </c>
      <c r="AY174" s="21" t="s">
        <v>176</v>
      </c>
      <c r="BE174" s="113">
        <f>IF(U174="základní",N174,0)</f>
        <v>0</v>
      </c>
      <c r="BF174" s="113">
        <f>IF(U174="snížená",N174,0)</f>
        <v>0</v>
      </c>
      <c r="BG174" s="113">
        <f>IF(U174="zákl. přenesená",N174,0)</f>
        <v>0</v>
      </c>
      <c r="BH174" s="113">
        <f>IF(U174="sníž. přenesená",N174,0)</f>
        <v>0</v>
      </c>
      <c r="BI174" s="113">
        <f>IF(U174="nulová",N174,0)</f>
        <v>0</v>
      </c>
      <c r="BJ174" s="21" t="s">
        <v>88</v>
      </c>
      <c r="BK174" s="113">
        <f>ROUND(L174*K174,2)</f>
        <v>0</v>
      </c>
      <c r="BL174" s="21" t="s">
        <v>181</v>
      </c>
      <c r="BM174" s="21" t="s">
        <v>2363</v>
      </c>
    </row>
    <row r="175" spans="2:65" s="1" customFormat="1" ht="31.5" customHeight="1">
      <c r="B175" s="38"/>
      <c r="C175" s="171" t="s">
        <v>519</v>
      </c>
      <c r="D175" s="171" t="s">
        <v>177</v>
      </c>
      <c r="E175" s="172" t="s">
        <v>2364</v>
      </c>
      <c r="F175" s="265" t="s">
        <v>2365</v>
      </c>
      <c r="G175" s="265"/>
      <c r="H175" s="265"/>
      <c r="I175" s="265"/>
      <c r="J175" s="173" t="s">
        <v>212</v>
      </c>
      <c r="K175" s="174">
        <v>1</v>
      </c>
      <c r="L175" s="266">
        <v>0</v>
      </c>
      <c r="M175" s="267"/>
      <c r="N175" s="268">
        <f>ROUND(L175*K175,2)</f>
        <v>0</v>
      </c>
      <c r="O175" s="268"/>
      <c r="P175" s="268"/>
      <c r="Q175" s="268"/>
      <c r="R175" s="40"/>
      <c r="T175" s="175" t="s">
        <v>22</v>
      </c>
      <c r="U175" s="47" t="s">
        <v>45</v>
      </c>
      <c r="V175" s="39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1" t="s">
        <v>181</v>
      </c>
      <c r="AT175" s="21" t="s">
        <v>177</v>
      </c>
      <c r="AU175" s="21" t="s">
        <v>88</v>
      </c>
      <c r="AY175" s="21" t="s">
        <v>176</v>
      </c>
      <c r="BE175" s="113">
        <f>IF(U175="základní",N175,0)</f>
        <v>0</v>
      </c>
      <c r="BF175" s="113">
        <f>IF(U175="snížená",N175,0)</f>
        <v>0</v>
      </c>
      <c r="BG175" s="113">
        <f>IF(U175="zákl. přenesená",N175,0)</f>
        <v>0</v>
      </c>
      <c r="BH175" s="113">
        <f>IF(U175="sníž. přenesená",N175,0)</f>
        <v>0</v>
      </c>
      <c r="BI175" s="113">
        <f>IF(U175="nulová",N175,0)</f>
        <v>0</v>
      </c>
      <c r="BJ175" s="21" t="s">
        <v>88</v>
      </c>
      <c r="BK175" s="113">
        <f>ROUND(L175*K175,2)</f>
        <v>0</v>
      </c>
      <c r="BL175" s="21" t="s">
        <v>181</v>
      </c>
      <c r="BM175" s="21" t="s">
        <v>2366</v>
      </c>
    </row>
    <row r="176" spans="2:63" s="1" customFormat="1" ht="49.9" customHeight="1" hidden="1">
      <c r="B176" s="38"/>
      <c r="C176" s="39"/>
      <c r="D176" s="162" t="s">
        <v>239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299">
        <f>BK176</f>
        <v>0</v>
      </c>
      <c r="O176" s="300"/>
      <c r="P176" s="300"/>
      <c r="Q176" s="300"/>
      <c r="R176" s="40"/>
      <c r="T176" s="151"/>
      <c r="U176" s="59"/>
      <c r="V176" s="59"/>
      <c r="W176" s="59"/>
      <c r="X176" s="59"/>
      <c r="Y176" s="59"/>
      <c r="Z176" s="59"/>
      <c r="AA176" s="61"/>
      <c r="AT176" s="21" t="s">
        <v>79</v>
      </c>
      <c r="AU176" s="21" t="s">
        <v>80</v>
      </c>
      <c r="AY176" s="21" t="s">
        <v>240</v>
      </c>
      <c r="BK176" s="113">
        <v>0</v>
      </c>
    </row>
    <row r="177" spans="2:18" s="1" customFormat="1" ht="6.95" customHeight="1"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4"/>
    </row>
  </sheetData>
  <sheetProtection password="CC35" sheet="1" objects="1" scenarios="1" formatCells="0" formatColumns="0" formatRows="0" sort="0" autoFilter="0"/>
  <mergeCells count="21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H1:K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S2:AC2"/>
    <mergeCell ref="N121:Q121"/>
    <mergeCell ref="N122:Q122"/>
    <mergeCell ref="N130:Q130"/>
    <mergeCell ref="N137:Q137"/>
    <mergeCell ref="N146:Q146"/>
    <mergeCell ref="N154:Q154"/>
    <mergeCell ref="N172:Q172"/>
    <mergeCell ref="N176:Q176"/>
    <mergeCell ref="N167:Q167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2"/>
  <sheetViews>
    <sheetView showGridLines="0" workbookViewId="0" topLeftCell="A1">
      <pane ySplit="1" topLeftCell="A2" activePane="bottomLeft" state="frozen"/>
      <selection pane="bottomLeft" activeCell="H8" sqref="H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98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2367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">
        <v>22</v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">
        <v>31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">
        <v>22</v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">
        <v>22</v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">
        <v>36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">
        <v>22</v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">
        <v>22</v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">
        <v>39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">
        <v>22</v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N103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(SUM(BE103:BE110)+SUM(BE128:BE250))</f>
        <v>0</v>
      </c>
      <c r="I32" s="283"/>
      <c r="J32" s="283"/>
      <c r="K32" s="39"/>
      <c r="L32" s="39"/>
      <c r="M32" s="292">
        <f>ROUND((SUM(BE103:BE110)+SUM(BE128:BE250)),2)*F32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(SUM(BF103:BF110)+SUM(BF128:BF250))</f>
        <v>0</v>
      </c>
      <c r="I33" s="283"/>
      <c r="J33" s="283"/>
      <c r="K33" s="39"/>
      <c r="L33" s="39"/>
      <c r="M33" s="292">
        <f>ROUND((SUM(BF103:BF110)+SUM(BF128:BF250)),2)*F33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(SUM(BG103:BG110)+SUM(BG128:BG250))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(SUM(BH103:BH110)+SUM(BH128:BH250))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(SUM(BI103:BI110)+SUM(BI128:BI250))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161013.4 - Ústřední vytápění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N128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2368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N129</f>
        <v>0</v>
      </c>
      <c r="O89" s="286"/>
      <c r="P89" s="286"/>
      <c r="Q89" s="286"/>
      <c r="R89" s="137"/>
      <c r="T89" s="138"/>
      <c r="U89" s="138"/>
    </row>
    <row r="90" spans="2:21" s="7" customFormat="1" ht="19.9" customHeight="1">
      <c r="B90" s="139"/>
      <c r="C90" s="140"/>
      <c r="D90" s="109" t="s">
        <v>2369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21">
        <f>N130</f>
        <v>0</v>
      </c>
      <c r="O90" s="287"/>
      <c r="P90" s="287"/>
      <c r="Q90" s="287"/>
      <c r="R90" s="141"/>
      <c r="T90" s="142"/>
      <c r="U90" s="142"/>
    </row>
    <row r="91" spans="2:21" s="7" customFormat="1" ht="19.9" customHeight="1">
      <c r="B91" s="139"/>
      <c r="C91" s="140"/>
      <c r="D91" s="109" t="s">
        <v>2370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21">
        <f>N140</f>
        <v>0</v>
      </c>
      <c r="O91" s="287"/>
      <c r="P91" s="287"/>
      <c r="Q91" s="287"/>
      <c r="R91" s="141"/>
      <c r="T91" s="142"/>
      <c r="U91" s="142"/>
    </row>
    <row r="92" spans="2:21" s="7" customFormat="1" ht="19.9" customHeight="1">
      <c r="B92" s="139"/>
      <c r="C92" s="140"/>
      <c r="D92" s="109" t="s">
        <v>2371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21">
        <f>N158</f>
        <v>0</v>
      </c>
      <c r="O92" s="287"/>
      <c r="P92" s="287"/>
      <c r="Q92" s="287"/>
      <c r="R92" s="141"/>
      <c r="T92" s="142"/>
      <c r="U92" s="142"/>
    </row>
    <row r="93" spans="2:21" s="7" customFormat="1" ht="19.9" customHeight="1">
      <c r="B93" s="139"/>
      <c r="C93" s="140"/>
      <c r="D93" s="109" t="s">
        <v>2372</v>
      </c>
      <c r="E93" s="140"/>
      <c r="F93" s="140"/>
      <c r="G93" s="140"/>
      <c r="H93" s="140"/>
      <c r="I93" s="140"/>
      <c r="J93" s="140"/>
      <c r="K93" s="140"/>
      <c r="L93" s="140"/>
      <c r="M93" s="140"/>
      <c r="N93" s="221">
        <f>N173</f>
        <v>0</v>
      </c>
      <c r="O93" s="287"/>
      <c r="P93" s="287"/>
      <c r="Q93" s="287"/>
      <c r="R93" s="141"/>
      <c r="T93" s="142"/>
      <c r="U93" s="142"/>
    </row>
    <row r="94" spans="2:21" s="6" customFormat="1" ht="24.95" customHeight="1">
      <c r="B94" s="134"/>
      <c r="C94" s="135"/>
      <c r="D94" s="136" t="s">
        <v>2373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63">
        <f>N198</f>
        <v>0</v>
      </c>
      <c r="O94" s="286"/>
      <c r="P94" s="286"/>
      <c r="Q94" s="286"/>
      <c r="R94" s="137"/>
      <c r="T94" s="138"/>
      <c r="U94" s="138"/>
    </row>
    <row r="95" spans="2:21" s="7" customFormat="1" ht="19.9" customHeight="1">
      <c r="B95" s="139"/>
      <c r="C95" s="140"/>
      <c r="D95" s="109" t="s">
        <v>2374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21">
        <f>N199</f>
        <v>0</v>
      </c>
      <c r="O95" s="287"/>
      <c r="P95" s="287"/>
      <c r="Q95" s="287"/>
      <c r="R95" s="141"/>
      <c r="T95" s="142"/>
      <c r="U95" s="142"/>
    </row>
    <row r="96" spans="2:21" s="7" customFormat="1" ht="19.9" customHeight="1">
      <c r="B96" s="139"/>
      <c r="C96" s="140"/>
      <c r="D96" s="109" t="s">
        <v>2370</v>
      </c>
      <c r="E96" s="140"/>
      <c r="F96" s="140"/>
      <c r="G96" s="140"/>
      <c r="H96" s="140"/>
      <c r="I96" s="140"/>
      <c r="J96" s="140"/>
      <c r="K96" s="140"/>
      <c r="L96" s="140"/>
      <c r="M96" s="140"/>
      <c r="N96" s="221">
        <f>N210</f>
        <v>0</v>
      </c>
      <c r="O96" s="287"/>
      <c r="P96" s="287"/>
      <c r="Q96" s="287"/>
      <c r="R96" s="141"/>
      <c r="T96" s="142"/>
      <c r="U96" s="142"/>
    </row>
    <row r="97" spans="2:21" s="7" customFormat="1" ht="19.9" customHeight="1">
      <c r="B97" s="139"/>
      <c r="C97" s="140"/>
      <c r="D97" s="109" t="s">
        <v>2371</v>
      </c>
      <c r="E97" s="140"/>
      <c r="F97" s="140"/>
      <c r="G97" s="140"/>
      <c r="H97" s="140"/>
      <c r="I97" s="140"/>
      <c r="J97" s="140"/>
      <c r="K97" s="140"/>
      <c r="L97" s="140"/>
      <c r="M97" s="140"/>
      <c r="N97" s="221">
        <f>N219</f>
        <v>0</v>
      </c>
      <c r="O97" s="287"/>
      <c r="P97" s="287"/>
      <c r="Q97" s="287"/>
      <c r="R97" s="141"/>
      <c r="T97" s="142"/>
      <c r="U97" s="142"/>
    </row>
    <row r="98" spans="2:21" s="7" customFormat="1" ht="19.9" customHeight="1">
      <c r="B98" s="139"/>
      <c r="C98" s="140"/>
      <c r="D98" s="109" t="s">
        <v>2375</v>
      </c>
      <c r="E98" s="140"/>
      <c r="F98" s="140"/>
      <c r="G98" s="140"/>
      <c r="H98" s="140"/>
      <c r="I98" s="140"/>
      <c r="J98" s="140"/>
      <c r="K98" s="140"/>
      <c r="L98" s="140"/>
      <c r="M98" s="140"/>
      <c r="N98" s="221">
        <f>N232</f>
        <v>0</v>
      </c>
      <c r="O98" s="287"/>
      <c r="P98" s="287"/>
      <c r="Q98" s="287"/>
      <c r="R98" s="141"/>
      <c r="T98" s="142"/>
      <c r="U98" s="142"/>
    </row>
    <row r="99" spans="2:21" s="6" customFormat="1" ht="24.95" customHeight="1">
      <c r="B99" s="134"/>
      <c r="C99" s="135"/>
      <c r="D99" s="136" t="s">
        <v>2376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63">
        <f>N234</f>
        <v>0</v>
      </c>
      <c r="O99" s="286"/>
      <c r="P99" s="286"/>
      <c r="Q99" s="286"/>
      <c r="R99" s="137"/>
      <c r="T99" s="138"/>
      <c r="U99" s="138"/>
    </row>
    <row r="100" spans="2:21" s="7" customFormat="1" ht="19.9" customHeight="1">
      <c r="B100" s="139"/>
      <c r="C100" s="140"/>
      <c r="D100" s="109" t="s">
        <v>2377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221">
        <f>N235</f>
        <v>0</v>
      </c>
      <c r="O100" s="287"/>
      <c r="P100" s="287"/>
      <c r="Q100" s="287"/>
      <c r="R100" s="141"/>
      <c r="T100" s="142"/>
      <c r="U100" s="142"/>
    </row>
    <row r="101" spans="2:21" s="7" customFormat="1" ht="19.9" customHeight="1">
      <c r="B101" s="139"/>
      <c r="C101" s="140"/>
      <c r="D101" s="109" t="s">
        <v>2378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221">
        <f>N242</f>
        <v>0</v>
      </c>
      <c r="O101" s="287"/>
      <c r="P101" s="287"/>
      <c r="Q101" s="287"/>
      <c r="R101" s="141"/>
      <c r="T101" s="142"/>
      <c r="U101" s="142"/>
    </row>
    <row r="102" spans="2:21" s="1" customFormat="1" ht="21.75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  <c r="T102" s="132"/>
      <c r="U102" s="132"/>
    </row>
    <row r="103" spans="2:21" s="1" customFormat="1" ht="29.25" customHeight="1">
      <c r="B103" s="38"/>
      <c r="C103" s="133" t="s">
        <v>153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288">
        <f>ROUND(N104+N105+N106+N107+N108+N109,2)</f>
        <v>0</v>
      </c>
      <c r="O103" s="289"/>
      <c r="P103" s="289"/>
      <c r="Q103" s="289"/>
      <c r="R103" s="40"/>
      <c r="T103" s="143"/>
      <c r="U103" s="144" t="s">
        <v>44</v>
      </c>
    </row>
    <row r="104" spans="2:65" s="1" customFormat="1" ht="18" customHeight="1" hidden="1">
      <c r="B104" s="38"/>
      <c r="C104" s="39"/>
      <c r="D104" s="218" t="s">
        <v>154</v>
      </c>
      <c r="E104" s="219"/>
      <c r="F104" s="219"/>
      <c r="G104" s="219"/>
      <c r="H104" s="219"/>
      <c r="I104" s="39"/>
      <c r="J104" s="39"/>
      <c r="K104" s="39"/>
      <c r="L104" s="39"/>
      <c r="M104" s="39"/>
      <c r="N104" s="220">
        <f>ROUND(N88*T104,2)</f>
        <v>0</v>
      </c>
      <c r="O104" s="221"/>
      <c r="P104" s="221"/>
      <c r="Q104" s="221"/>
      <c r="R104" s="40"/>
      <c r="S104" s="145"/>
      <c r="T104" s="146"/>
      <c r="U104" s="147" t="s">
        <v>45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155</v>
      </c>
      <c r="AZ104" s="148"/>
      <c r="BA104" s="148"/>
      <c r="BB104" s="148"/>
      <c r="BC104" s="148"/>
      <c r="BD104" s="148"/>
      <c r="BE104" s="150">
        <f aca="true" t="shared" si="0" ref="BE104:BE109">IF(U104="základní",N104,0)</f>
        <v>0</v>
      </c>
      <c r="BF104" s="150">
        <f aca="true" t="shared" si="1" ref="BF104:BF109">IF(U104="snížená",N104,0)</f>
        <v>0</v>
      </c>
      <c r="BG104" s="150">
        <f aca="true" t="shared" si="2" ref="BG104:BG109">IF(U104="zákl. přenesená",N104,0)</f>
        <v>0</v>
      </c>
      <c r="BH104" s="150">
        <f aca="true" t="shared" si="3" ref="BH104:BH109">IF(U104="sníž. přenesená",N104,0)</f>
        <v>0</v>
      </c>
      <c r="BI104" s="150">
        <f aca="true" t="shared" si="4" ref="BI104:BI109">IF(U104="nulová",N104,0)</f>
        <v>0</v>
      </c>
      <c r="BJ104" s="149" t="s">
        <v>88</v>
      </c>
      <c r="BK104" s="148"/>
      <c r="BL104" s="148"/>
      <c r="BM104" s="148"/>
    </row>
    <row r="105" spans="2:65" s="1" customFormat="1" ht="18" customHeight="1" hidden="1">
      <c r="B105" s="38"/>
      <c r="C105" s="39"/>
      <c r="D105" s="218" t="s">
        <v>156</v>
      </c>
      <c r="E105" s="219"/>
      <c r="F105" s="219"/>
      <c r="G105" s="219"/>
      <c r="H105" s="219"/>
      <c r="I105" s="39"/>
      <c r="J105" s="39"/>
      <c r="K105" s="39"/>
      <c r="L105" s="39"/>
      <c r="M105" s="39"/>
      <c r="N105" s="220">
        <f>ROUND(N88*T105,2)</f>
        <v>0</v>
      </c>
      <c r="O105" s="221"/>
      <c r="P105" s="221"/>
      <c r="Q105" s="221"/>
      <c r="R105" s="40"/>
      <c r="S105" s="145"/>
      <c r="T105" s="146"/>
      <c r="U105" s="147" t="s">
        <v>45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155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88</v>
      </c>
      <c r="BK105" s="148"/>
      <c r="BL105" s="148"/>
      <c r="BM105" s="148"/>
    </row>
    <row r="106" spans="2:65" s="1" customFormat="1" ht="18" customHeight="1" hidden="1">
      <c r="B106" s="38"/>
      <c r="C106" s="39"/>
      <c r="D106" s="218" t="s">
        <v>157</v>
      </c>
      <c r="E106" s="219"/>
      <c r="F106" s="219"/>
      <c r="G106" s="219"/>
      <c r="H106" s="219"/>
      <c r="I106" s="39"/>
      <c r="J106" s="39"/>
      <c r="K106" s="39"/>
      <c r="L106" s="39"/>
      <c r="M106" s="39"/>
      <c r="N106" s="220">
        <f>ROUND(N88*T106,2)</f>
        <v>0</v>
      </c>
      <c r="O106" s="221"/>
      <c r="P106" s="221"/>
      <c r="Q106" s="221"/>
      <c r="R106" s="40"/>
      <c r="S106" s="145"/>
      <c r="T106" s="146"/>
      <c r="U106" s="147" t="s">
        <v>45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155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88</v>
      </c>
      <c r="BK106" s="148"/>
      <c r="BL106" s="148"/>
      <c r="BM106" s="148"/>
    </row>
    <row r="107" spans="2:65" s="1" customFormat="1" ht="18" customHeight="1" hidden="1">
      <c r="B107" s="38"/>
      <c r="C107" s="39"/>
      <c r="D107" s="218" t="s">
        <v>158</v>
      </c>
      <c r="E107" s="219"/>
      <c r="F107" s="219"/>
      <c r="G107" s="219"/>
      <c r="H107" s="219"/>
      <c r="I107" s="39"/>
      <c r="J107" s="39"/>
      <c r="K107" s="39"/>
      <c r="L107" s="39"/>
      <c r="M107" s="39"/>
      <c r="N107" s="220">
        <f>ROUND(N88*T107,2)</f>
        <v>0</v>
      </c>
      <c r="O107" s="221"/>
      <c r="P107" s="221"/>
      <c r="Q107" s="221"/>
      <c r="R107" s="40"/>
      <c r="S107" s="145"/>
      <c r="T107" s="146"/>
      <c r="U107" s="147" t="s">
        <v>45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9" t="s">
        <v>155</v>
      </c>
      <c r="AZ107" s="148"/>
      <c r="BA107" s="148"/>
      <c r="BB107" s="148"/>
      <c r="BC107" s="148"/>
      <c r="BD107" s="148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88</v>
      </c>
      <c r="BK107" s="148"/>
      <c r="BL107" s="148"/>
      <c r="BM107" s="148"/>
    </row>
    <row r="108" spans="2:65" s="1" customFormat="1" ht="18" customHeight="1" hidden="1">
      <c r="B108" s="38"/>
      <c r="C108" s="39"/>
      <c r="D108" s="218" t="s">
        <v>159</v>
      </c>
      <c r="E108" s="219"/>
      <c r="F108" s="219"/>
      <c r="G108" s="219"/>
      <c r="H108" s="219"/>
      <c r="I108" s="39"/>
      <c r="J108" s="39"/>
      <c r="K108" s="39"/>
      <c r="L108" s="39"/>
      <c r="M108" s="39"/>
      <c r="N108" s="220">
        <f>ROUND(N88*T108,2)</f>
        <v>0</v>
      </c>
      <c r="O108" s="221"/>
      <c r="P108" s="221"/>
      <c r="Q108" s="221"/>
      <c r="R108" s="40"/>
      <c r="S108" s="145"/>
      <c r="T108" s="146"/>
      <c r="U108" s="147" t="s">
        <v>45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9" t="s">
        <v>155</v>
      </c>
      <c r="AZ108" s="148"/>
      <c r="BA108" s="148"/>
      <c r="BB108" s="148"/>
      <c r="BC108" s="148"/>
      <c r="BD108" s="148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88</v>
      </c>
      <c r="BK108" s="148"/>
      <c r="BL108" s="148"/>
      <c r="BM108" s="148"/>
    </row>
    <row r="109" spans="2:65" s="1" customFormat="1" ht="18" customHeight="1" hidden="1">
      <c r="B109" s="38"/>
      <c r="C109" s="39"/>
      <c r="D109" s="109" t="s">
        <v>160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220">
        <f>ROUND(N88*T109,2)</f>
        <v>0</v>
      </c>
      <c r="O109" s="221"/>
      <c r="P109" s="221"/>
      <c r="Q109" s="221"/>
      <c r="R109" s="40"/>
      <c r="S109" s="145"/>
      <c r="T109" s="151"/>
      <c r="U109" s="152" t="s">
        <v>45</v>
      </c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9" t="s">
        <v>161</v>
      </c>
      <c r="AZ109" s="148"/>
      <c r="BA109" s="148"/>
      <c r="BB109" s="148"/>
      <c r="BC109" s="148"/>
      <c r="BD109" s="148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88</v>
      </c>
      <c r="BK109" s="148"/>
      <c r="BL109" s="148"/>
      <c r="BM109" s="148"/>
    </row>
    <row r="110" spans="2:21" s="1" customFormat="1" ht="13.5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  <c r="T110" s="132"/>
      <c r="U110" s="132"/>
    </row>
    <row r="111" spans="2:21" s="1" customFormat="1" ht="29.25" customHeight="1">
      <c r="B111" s="38"/>
      <c r="C111" s="120" t="s">
        <v>134</v>
      </c>
      <c r="D111" s="121"/>
      <c r="E111" s="121"/>
      <c r="F111" s="121"/>
      <c r="G111" s="121"/>
      <c r="H111" s="121"/>
      <c r="I111" s="121"/>
      <c r="J111" s="121"/>
      <c r="K111" s="121"/>
      <c r="L111" s="215">
        <f>ROUND(SUM(N88+N103),2)</f>
        <v>0</v>
      </c>
      <c r="M111" s="215"/>
      <c r="N111" s="215"/>
      <c r="O111" s="215"/>
      <c r="P111" s="215"/>
      <c r="Q111" s="215"/>
      <c r="R111" s="40"/>
      <c r="T111" s="132"/>
      <c r="U111" s="132"/>
    </row>
    <row r="112" spans="2:21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T112" s="132"/>
      <c r="U112" s="132"/>
    </row>
    <row r="116" spans="2:18" s="1" customFormat="1" ht="6.95" customHeight="1"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spans="2:18" s="1" customFormat="1" ht="36.95" customHeight="1">
      <c r="B117" s="38"/>
      <c r="C117" s="238" t="s">
        <v>162</v>
      </c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40"/>
    </row>
    <row r="118" spans="2:18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18" s="1" customFormat="1" ht="30" customHeight="1">
      <c r="B119" s="38"/>
      <c r="C119" s="33" t="s">
        <v>19</v>
      </c>
      <c r="D119" s="39"/>
      <c r="E119" s="39"/>
      <c r="F119" s="284" t="str">
        <f>F6</f>
        <v>Stavební úpravy Radnice Šluknov bez imobil</v>
      </c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39"/>
      <c r="R119" s="40"/>
    </row>
    <row r="120" spans="2:18" s="1" customFormat="1" ht="36.95" customHeight="1">
      <c r="B120" s="38"/>
      <c r="C120" s="72" t="s">
        <v>142</v>
      </c>
      <c r="D120" s="39"/>
      <c r="E120" s="39"/>
      <c r="F120" s="240" t="str">
        <f>F7</f>
        <v>161013.4 - Ústřední vytápění</v>
      </c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39"/>
      <c r="R120" s="40"/>
    </row>
    <row r="121" spans="2:18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18" s="1" customFormat="1" ht="18" customHeight="1">
      <c r="B122" s="38"/>
      <c r="C122" s="33" t="s">
        <v>24</v>
      </c>
      <c r="D122" s="39"/>
      <c r="E122" s="39"/>
      <c r="F122" s="31" t="str">
        <f>F9</f>
        <v>Šluknov</v>
      </c>
      <c r="G122" s="39"/>
      <c r="H122" s="39"/>
      <c r="I122" s="39"/>
      <c r="J122" s="39"/>
      <c r="K122" s="33" t="s">
        <v>26</v>
      </c>
      <c r="L122" s="39"/>
      <c r="M122" s="279" t="str">
        <f>IF(O9="","",O9)</f>
        <v>10. 12. 2014</v>
      </c>
      <c r="N122" s="279"/>
      <c r="O122" s="279"/>
      <c r="P122" s="279"/>
      <c r="Q122" s="39"/>
      <c r="R122" s="40"/>
    </row>
    <row r="123" spans="2:18" s="1" customFormat="1" ht="6.9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18" s="1" customFormat="1" ht="15">
      <c r="B124" s="38"/>
      <c r="C124" s="33" t="s">
        <v>28</v>
      </c>
      <c r="D124" s="39"/>
      <c r="E124" s="39"/>
      <c r="F124" s="31" t="str">
        <f>E12</f>
        <v>Město Šluknov</v>
      </c>
      <c r="G124" s="39"/>
      <c r="H124" s="39"/>
      <c r="I124" s="39"/>
      <c r="J124" s="39"/>
      <c r="K124" s="33" t="s">
        <v>35</v>
      </c>
      <c r="L124" s="39"/>
      <c r="M124" s="253" t="str">
        <f>E18</f>
        <v>Multitechnik Divize II, s.r.o.</v>
      </c>
      <c r="N124" s="253"/>
      <c r="O124" s="253"/>
      <c r="P124" s="253"/>
      <c r="Q124" s="253"/>
      <c r="R124" s="40"/>
    </row>
    <row r="125" spans="2:18" s="1" customFormat="1" ht="14.45" customHeight="1">
      <c r="B125" s="38"/>
      <c r="C125" s="33" t="s">
        <v>33</v>
      </c>
      <c r="D125" s="39"/>
      <c r="E125" s="39"/>
      <c r="F125" s="31" t="str">
        <f>IF(E15="","",E15)</f>
        <v>Vyplň údaj</v>
      </c>
      <c r="G125" s="39"/>
      <c r="H125" s="39"/>
      <c r="I125" s="39"/>
      <c r="J125" s="39"/>
      <c r="K125" s="33" t="s">
        <v>38</v>
      </c>
      <c r="L125" s="39"/>
      <c r="M125" s="253" t="str">
        <f>E21</f>
        <v>Ing. Kulík Milan</v>
      </c>
      <c r="N125" s="253"/>
      <c r="O125" s="253"/>
      <c r="P125" s="253"/>
      <c r="Q125" s="253"/>
      <c r="R125" s="40"/>
    </row>
    <row r="126" spans="2:18" s="1" customFormat="1" ht="10.35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40"/>
    </row>
    <row r="127" spans="2:27" s="8" customFormat="1" ht="29.25" customHeight="1">
      <c r="B127" s="153"/>
      <c r="C127" s="154" t="s">
        <v>163</v>
      </c>
      <c r="D127" s="155" t="s">
        <v>164</v>
      </c>
      <c r="E127" s="155" t="s">
        <v>62</v>
      </c>
      <c r="F127" s="280" t="s">
        <v>165</v>
      </c>
      <c r="G127" s="280"/>
      <c r="H127" s="280"/>
      <c r="I127" s="280"/>
      <c r="J127" s="155" t="s">
        <v>166</v>
      </c>
      <c r="K127" s="155" t="s">
        <v>167</v>
      </c>
      <c r="L127" s="281" t="s">
        <v>168</v>
      </c>
      <c r="M127" s="281"/>
      <c r="N127" s="280" t="s">
        <v>147</v>
      </c>
      <c r="O127" s="280"/>
      <c r="P127" s="280"/>
      <c r="Q127" s="282"/>
      <c r="R127" s="156"/>
      <c r="T127" s="83" t="s">
        <v>169</v>
      </c>
      <c r="U127" s="84" t="s">
        <v>44</v>
      </c>
      <c r="V127" s="84" t="s">
        <v>170</v>
      </c>
      <c r="W127" s="84" t="s">
        <v>171</v>
      </c>
      <c r="X127" s="84" t="s">
        <v>172</v>
      </c>
      <c r="Y127" s="84" t="s">
        <v>173</v>
      </c>
      <c r="Z127" s="84" t="s">
        <v>174</v>
      </c>
      <c r="AA127" s="85" t="s">
        <v>175</v>
      </c>
    </row>
    <row r="128" spans="2:63" s="1" customFormat="1" ht="29.25" customHeight="1">
      <c r="B128" s="38"/>
      <c r="C128" s="87" t="s">
        <v>144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273">
        <f>BK128</f>
        <v>0</v>
      </c>
      <c r="O128" s="274"/>
      <c r="P128" s="274"/>
      <c r="Q128" s="274"/>
      <c r="R128" s="40"/>
      <c r="T128" s="86"/>
      <c r="U128" s="54"/>
      <c r="V128" s="54"/>
      <c r="W128" s="157">
        <f>W129+W198+W234+W251</f>
        <v>0</v>
      </c>
      <c r="X128" s="54"/>
      <c r="Y128" s="157">
        <f>Y129+Y198+Y234+Y251</f>
        <v>0</v>
      </c>
      <c r="Z128" s="54"/>
      <c r="AA128" s="158">
        <f>AA129+AA198+AA234+AA251</f>
        <v>0</v>
      </c>
      <c r="AT128" s="21" t="s">
        <v>79</v>
      </c>
      <c r="AU128" s="21" t="s">
        <v>149</v>
      </c>
      <c r="BK128" s="159">
        <f>BK129+BK198+BK234+BK251</f>
        <v>0</v>
      </c>
    </row>
    <row r="129" spans="2:63" s="9" customFormat="1" ht="37.35" customHeight="1">
      <c r="B129" s="160"/>
      <c r="C129" s="161"/>
      <c r="D129" s="162" t="s">
        <v>2368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62">
        <f>BK129</f>
        <v>0</v>
      </c>
      <c r="O129" s="263"/>
      <c r="P129" s="263"/>
      <c r="Q129" s="263"/>
      <c r="R129" s="163"/>
      <c r="T129" s="164"/>
      <c r="U129" s="161"/>
      <c r="V129" s="161"/>
      <c r="W129" s="165">
        <f>W130+W140+W158+W173</f>
        <v>0</v>
      </c>
      <c r="X129" s="161"/>
      <c r="Y129" s="165">
        <f>Y130+Y140+Y158+Y173</f>
        <v>0</v>
      </c>
      <c r="Z129" s="161"/>
      <c r="AA129" s="166">
        <f>AA130+AA140+AA158+AA173</f>
        <v>0</v>
      </c>
      <c r="AR129" s="167" t="s">
        <v>88</v>
      </c>
      <c r="AT129" s="168" t="s">
        <v>79</v>
      </c>
      <c r="AU129" s="168" t="s">
        <v>80</v>
      </c>
      <c r="AY129" s="167" t="s">
        <v>176</v>
      </c>
      <c r="BK129" s="169">
        <f>BK130+BK140+BK158+BK173</f>
        <v>0</v>
      </c>
    </row>
    <row r="130" spans="2:63" s="9" customFormat="1" ht="19.9" customHeight="1">
      <c r="B130" s="160"/>
      <c r="C130" s="161"/>
      <c r="D130" s="170" t="s">
        <v>2369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75">
        <f>BK130</f>
        <v>0</v>
      </c>
      <c r="O130" s="276"/>
      <c r="P130" s="276"/>
      <c r="Q130" s="276"/>
      <c r="R130" s="163"/>
      <c r="T130" s="164"/>
      <c r="U130" s="161"/>
      <c r="V130" s="161"/>
      <c r="W130" s="165">
        <f>SUM(W131:W139)</f>
        <v>0</v>
      </c>
      <c r="X130" s="161"/>
      <c r="Y130" s="165">
        <f>SUM(Y131:Y139)</f>
        <v>0</v>
      </c>
      <c r="Z130" s="161"/>
      <c r="AA130" s="166">
        <f>SUM(AA131:AA139)</f>
        <v>0</v>
      </c>
      <c r="AR130" s="167" t="s">
        <v>88</v>
      </c>
      <c r="AT130" s="168" t="s">
        <v>79</v>
      </c>
      <c r="AU130" s="168" t="s">
        <v>88</v>
      </c>
      <c r="AY130" s="167" t="s">
        <v>176</v>
      </c>
      <c r="BK130" s="169">
        <f>SUM(BK131:BK139)</f>
        <v>0</v>
      </c>
    </row>
    <row r="131" spans="2:65" s="1" customFormat="1" ht="44.25" customHeight="1">
      <c r="B131" s="38"/>
      <c r="C131" s="171" t="s">
        <v>88</v>
      </c>
      <c r="D131" s="171" t="s">
        <v>177</v>
      </c>
      <c r="E131" s="172" t="s">
        <v>2379</v>
      </c>
      <c r="F131" s="265" t="s">
        <v>2380</v>
      </c>
      <c r="G131" s="265"/>
      <c r="H131" s="265"/>
      <c r="I131" s="265"/>
      <c r="J131" s="173" t="s">
        <v>315</v>
      </c>
      <c r="K131" s="174">
        <v>342</v>
      </c>
      <c r="L131" s="266">
        <v>0</v>
      </c>
      <c r="M131" s="267"/>
      <c r="N131" s="268">
        <f aca="true" t="shared" si="5" ref="N131:N139">ROUND(L131*K131,2)</f>
        <v>0</v>
      </c>
      <c r="O131" s="268"/>
      <c r="P131" s="268"/>
      <c r="Q131" s="268"/>
      <c r="R131" s="40"/>
      <c r="T131" s="175" t="s">
        <v>22</v>
      </c>
      <c r="U131" s="47" t="s">
        <v>45</v>
      </c>
      <c r="V131" s="39"/>
      <c r="W131" s="176">
        <f aca="true" t="shared" si="6" ref="W131:W139">V131*K131</f>
        <v>0</v>
      </c>
      <c r="X131" s="176">
        <v>0</v>
      </c>
      <c r="Y131" s="176">
        <f aca="true" t="shared" si="7" ref="Y131:Y139">X131*K131</f>
        <v>0</v>
      </c>
      <c r="Z131" s="176">
        <v>0</v>
      </c>
      <c r="AA131" s="177">
        <f aca="true" t="shared" si="8" ref="AA131:AA139">Z131*K131</f>
        <v>0</v>
      </c>
      <c r="AR131" s="21" t="s">
        <v>181</v>
      </c>
      <c r="AT131" s="21" t="s">
        <v>177</v>
      </c>
      <c r="AU131" s="21" t="s">
        <v>140</v>
      </c>
      <c r="AY131" s="21" t="s">
        <v>176</v>
      </c>
      <c r="BE131" s="113">
        <f aca="true" t="shared" si="9" ref="BE131:BE139">IF(U131="základní",N131,0)</f>
        <v>0</v>
      </c>
      <c r="BF131" s="113">
        <f aca="true" t="shared" si="10" ref="BF131:BF139">IF(U131="snížená",N131,0)</f>
        <v>0</v>
      </c>
      <c r="BG131" s="113">
        <f aca="true" t="shared" si="11" ref="BG131:BG139">IF(U131="zákl. přenesená",N131,0)</f>
        <v>0</v>
      </c>
      <c r="BH131" s="113">
        <f aca="true" t="shared" si="12" ref="BH131:BH139">IF(U131="sníž. přenesená",N131,0)</f>
        <v>0</v>
      </c>
      <c r="BI131" s="113">
        <f aca="true" t="shared" si="13" ref="BI131:BI139">IF(U131="nulová",N131,0)</f>
        <v>0</v>
      </c>
      <c r="BJ131" s="21" t="s">
        <v>88</v>
      </c>
      <c r="BK131" s="113">
        <f aca="true" t="shared" si="14" ref="BK131:BK139">ROUND(L131*K131,2)</f>
        <v>0</v>
      </c>
      <c r="BL131" s="21" t="s">
        <v>181</v>
      </c>
      <c r="BM131" s="21" t="s">
        <v>88</v>
      </c>
    </row>
    <row r="132" spans="2:65" s="1" customFormat="1" ht="31.5" customHeight="1">
      <c r="B132" s="38"/>
      <c r="C132" s="171" t="s">
        <v>140</v>
      </c>
      <c r="D132" s="171" t="s">
        <v>177</v>
      </c>
      <c r="E132" s="172" t="s">
        <v>2381</v>
      </c>
      <c r="F132" s="265" t="s">
        <v>2382</v>
      </c>
      <c r="G132" s="265"/>
      <c r="H132" s="265"/>
      <c r="I132" s="265"/>
      <c r="J132" s="173" t="s">
        <v>315</v>
      </c>
      <c r="K132" s="174">
        <v>110</v>
      </c>
      <c r="L132" s="266">
        <v>0</v>
      </c>
      <c r="M132" s="267"/>
      <c r="N132" s="268">
        <f t="shared" si="5"/>
        <v>0</v>
      </c>
      <c r="O132" s="268"/>
      <c r="P132" s="268"/>
      <c r="Q132" s="268"/>
      <c r="R132" s="40"/>
      <c r="T132" s="175" t="s">
        <v>22</v>
      </c>
      <c r="U132" s="47" t="s">
        <v>45</v>
      </c>
      <c r="V132" s="39"/>
      <c r="W132" s="176">
        <f t="shared" si="6"/>
        <v>0</v>
      </c>
      <c r="X132" s="176">
        <v>0</v>
      </c>
      <c r="Y132" s="176">
        <f t="shared" si="7"/>
        <v>0</v>
      </c>
      <c r="Z132" s="176">
        <v>0</v>
      </c>
      <c r="AA132" s="177">
        <f t="shared" si="8"/>
        <v>0</v>
      </c>
      <c r="AR132" s="21" t="s">
        <v>181</v>
      </c>
      <c r="AT132" s="21" t="s">
        <v>177</v>
      </c>
      <c r="AU132" s="21" t="s">
        <v>140</v>
      </c>
      <c r="AY132" s="21" t="s">
        <v>176</v>
      </c>
      <c r="BE132" s="113">
        <f t="shared" si="9"/>
        <v>0</v>
      </c>
      <c r="BF132" s="113">
        <f t="shared" si="10"/>
        <v>0</v>
      </c>
      <c r="BG132" s="113">
        <f t="shared" si="11"/>
        <v>0</v>
      </c>
      <c r="BH132" s="113">
        <f t="shared" si="12"/>
        <v>0</v>
      </c>
      <c r="BI132" s="113">
        <f t="shared" si="13"/>
        <v>0</v>
      </c>
      <c r="BJ132" s="21" t="s">
        <v>88</v>
      </c>
      <c r="BK132" s="113">
        <f t="shared" si="14"/>
        <v>0</v>
      </c>
      <c r="BL132" s="21" t="s">
        <v>181</v>
      </c>
      <c r="BM132" s="21" t="s">
        <v>140</v>
      </c>
    </row>
    <row r="133" spans="2:65" s="1" customFormat="1" ht="31.5" customHeight="1">
      <c r="B133" s="38"/>
      <c r="C133" s="171" t="s">
        <v>186</v>
      </c>
      <c r="D133" s="171" t="s">
        <v>177</v>
      </c>
      <c r="E133" s="172" t="s">
        <v>2383</v>
      </c>
      <c r="F133" s="265" t="s">
        <v>2384</v>
      </c>
      <c r="G133" s="265"/>
      <c r="H133" s="265"/>
      <c r="I133" s="265"/>
      <c r="J133" s="173" t="s">
        <v>315</v>
      </c>
      <c r="K133" s="174">
        <v>121</v>
      </c>
      <c r="L133" s="266">
        <v>0</v>
      </c>
      <c r="M133" s="267"/>
      <c r="N133" s="268">
        <f t="shared" si="5"/>
        <v>0</v>
      </c>
      <c r="O133" s="268"/>
      <c r="P133" s="268"/>
      <c r="Q133" s="268"/>
      <c r="R133" s="40"/>
      <c r="T133" s="175" t="s">
        <v>22</v>
      </c>
      <c r="U133" s="47" t="s">
        <v>45</v>
      </c>
      <c r="V133" s="39"/>
      <c r="W133" s="176">
        <f t="shared" si="6"/>
        <v>0</v>
      </c>
      <c r="X133" s="176">
        <v>0</v>
      </c>
      <c r="Y133" s="176">
        <f t="shared" si="7"/>
        <v>0</v>
      </c>
      <c r="Z133" s="176">
        <v>0</v>
      </c>
      <c r="AA133" s="177">
        <f t="shared" si="8"/>
        <v>0</v>
      </c>
      <c r="AR133" s="21" t="s">
        <v>181</v>
      </c>
      <c r="AT133" s="21" t="s">
        <v>177</v>
      </c>
      <c r="AU133" s="21" t="s">
        <v>140</v>
      </c>
      <c r="AY133" s="21" t="s">
        <v>176</v>
      </c>
      <c r="BE133" s="113">
        <f t="shared" si="9"/>
        <v>0</v>
      </c>
      <c r="BF133" s="113">
        <f t="shared" si="10"/>
        <v>0</v>
      </c>
      <c r="BG133" s="113">
        <f t="shared" si="11"/>
        <v>0</v>
      </c>
      <c r="BH133" s="113">
        <f t="shared" si="12"/>
        <v>0</v>
      </c>
      <c r="BI133" s="113">
        <f t="shared" si="13"/>
        <v>0</v>
      </c>
      <c r="BJ133" s="21" t="s">
        <v>88</v>
      </c>
      <c r="BK133" s="113">
        <f t="shared" si="14"/>
        <v>0</v>
      </c>
      <c r="BL133" s="21" t="s">
        <v>181</v>
      </c>
      <c r="BM133" s="21" t="s">
        <v>186</v>
      </c>
    </row>
    <row r="134" spans="2:65" s="1" customFormat="1" ht="31.5" customHeight="1">
      <c r="B134" s="38"/>
      <c r="C134" s="171" t="s">
        <v>181</v>
      </c>
      <c r="D134" s="171" t="s">
        <v>177</v>
      </c>
      <c r="E134" s="172" t="s">
        <v>2385</v>
      </c>
      <c r="F134" s="265" t="s">
        <v>2386</v>
      </c>
      <c r="G134" s="265"/>
      <c r="H134" s="265"/>
      <c r="I134" s="265"/>
      <c r="J134" s="173" t="s">
        <v>315</v>
      </c>
      <c r="K134" s="174">
        <v>52.8</v>
      </c>
      <c r="L134" s="266">
        <v>0</v>
      </c>
      <c r="M134" s="267"/>
      <c r="N134" s="268">
        <f t="shared" si="5"/>
        <v>0</v>
      </c>
      <c r="O134" s="268"/>
      <c r="P134" s="268"/>
      <c r="Q134" s="268"/>
      <c r="R134" s="40"/>
      <c r="T134" s="175" t="s">
        <v>22</v>
      </c>
      <c r="U134" s="47" t="s">
        <v>45</v>
      </c>
      <c r="V134" s="39"/>
      <c r="W134" s="176">
        <f t="shared" si="6"/>
        <v>0</v>
      </c>
      <c r="X134" s="176">
        <v>0</v>
      </c>
      <c r="Y134" s="176">
        <f t="shared" si="7"/>
        <v>0</v>
      </c>
      <c r="Z134" s="176">
        <v>0</v>
      </c>
      <c r="AA134" s="177">
        <f t="shared" si="8"/>
        <v>0</v>
      </c>
      <c r="AR134" s="21" t="s">
        <v>181</v>
      </c>
      <c r="AT134" s="21" t="s">
        <v>177</v>
      </c>
      <c r="AU134" s="21" t="s">
        <v>140</v>
      </c>
      <c r="AY134" s="21" t="s">
        <v>176</v>
      </c>
      <c r="BE134" s="113">
        <f t="shared" si="9"/>
        <v>0</v>
      </c>
      <c r="BF134" s="113">
        <f t="shared" si="10"/>
        <v>0</v>
      </c>
      <c r="BG134" s="113">
        <f t="shared" si="11"/>
        <v>0</v>
      </c>
      <c r="BH134" s="113">
        <f t="shared" si="12"/>
        <v>0</v>
      </c>
      <c r="BI134" s="113">
        <f t="shared" si="13"/>
        <v>0</v>
      </c>
      <c r="BJ134" s="21" t="s">
        <v>88</v>
      </c>
      <c r="BK134" s="113">
        <f t="shared" si="14"/>
        <v>0</v>
      </c>
      <c r="BL134" s="21" t="s">
        <v>181</v>
      </c>
      <c r="BM134" s="21" t="s">
        <v>181</v>
      </c>
    </row>
    <row r="135" spans="2:65" s="1" customFormat="1" ht="31.5" customHeight="1">
      <c r="B135" s="38"/>
      <c r="C135" s="171" t="s">
        <v>194</v>
      </c>
      <c r="D135" s="171" t="s">
        <v>177</v>
      </c>
      <c r="E135" s="172" t="s">
        <v>2387</v>
      </c>
      <c r="F135" s="265" t="s">
        <v>2388</v>
      </c>
      <c r="G135" s="265"/>
      <c r="H135" s="265"/>
      <c r="I135" s="265"/>
      <c r="J135" s="173" t="s">
        <v>315</v>
      </c>
      <c r="K135" s="174">
        <v>59.4</v>
      </c>
      <c r="L135" s="266">
        <v>0</v>
      </c>
      <c r="M135" s="267"/>
      <c r="N135" s="268">
        <f t="shared" si="5"/>
        <v>0</v>
      </c>
      <c r="O135" s="268"/>
      <c r="P135" s="268"/>
      <c r="Q135" s="268"/>
      <c r="R135" s="40"/>
      <c r="T135" s="175" t="s">
        <v>22</v>
      </c>
      <c r="U135" s="47" t="s">
        <v>45</v>
      </c>
      <c r="V135" s="39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1" t="s">
        <v>181</v>
      </c>
      <c r="AT135" s="21" t="s">
        <v>177</v>
      </c>
      <c r="AU135" s="21" t="s">
        <v>140</v>
      </c>
      <c r="AY135" s="21" t="s">
        <v>176</v>
      </c>
      <c r="BE135" s="113">
        <f t="shared" si="9"/>
        <v>0</v>
      </c>
      <c r="BF135" s="113">
        <f t="shared" si="10"/>
        <v>0</v>
      </c>
      <c r="BG135" s="113">
        <f t="shared" si="11"/>
        <v>0</v>
      </c>
      <c r="BH135" s="113">
        <f t="shared" si="12"/>
        <v>0</v>
      </c>
      <c r="BI135" s="113">
        <f t="shared" si="13"/>
        <v>0</v>
      </c>
      <c r="BJ135" s="21" t="s">
        <v>88</v>
      </c>
      <c r="BK135" s="113">
        <f t="shared" si="14"/>
        <v>0</v>
      </c>
      <c r="BL135" s="21" t="s">
        <v>181</v>
      </c>
      <c r="BM135" s="21" t="s">
        <v>194</v>
      </c>
    </row>
    <row r="136" spans="2:65" s="1" customFormat="1" ht="31.5" customHeight="1">
      <c r="B136" s="38"/>
      <c r="C136" s="171" t="s">
        <v>201</v>
      </c>
      <c r="D136" s="171" t="s">
        <v>177</v>
      </c>
      <c r="E136" s="172" t="s">
        <v>2389</v>
      </c>
      <c r="F136" s="265" t="s">
        <v>2390</v>
      </c>
      <c r="G136" s="265"/>
      <c r="H136" s="265"/>
      <c r="I136" s="265"/>
      <c r="J136" s="173" t="s">
        <v>315</v>
      </c>
      <c r="K136" s="174">
        <v>33</v>
      </c>
      <c r="L136" s="266">
        <v>0</v>
      </c>
      <c r="M136" s="267"/>
      <c r="N136" s="268">
        <f t="shared" si="5"/>
        <v>0</v>
      </c>
      <c r="O136" s="268"/>
      <c r="P136" s="268"/>
      <c r="Q136" s="268"/>
      <c r="R136" s="40"/>
      <c r="T136" s="175" t="s">
        <v>22</v>
      </c>
      <c r="U136" s="47" t="s">
        <v>45</v>
      </c>
      <c r="V136" s="39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1" t="s">
        <v>181</v>
      </c>
      <c r="AT136" s="21" t="s">
        <v>177</v>
      </c>
      <c r="AU136" s="21" t="s">
        <v>140</v>
      </c>
      <c r="AY136" s="21" t="s">
        <v>176</v>
      </c>
      <c r="BE136" s="113">
        <f t="shared" si="9"/>
        <v>0</v>
      </c>
      <c r="BF136" s="113">
        <f t="shared" si="10"/>
        <v>0</v>
      </c>
      <c r="BG136" s="113">
        <f t="shared" si="11"/>
        <v>0</v>
      </c>
      <c r="BH136" s="113">
        <f t="shared" si="12"/>
        <v>0</v>
      </c>
      <c r="BI136" s="113">
        <f t="shared" si="13"/>
        <v>0</v>
      </c>
      <c r="BJ136" s="21" t="s">
        <v>88</v>
      </c>
      <c r="BK136" s="113">
        <f t="shared" si="14"/>
        <v>0</v>
      </c>
      <c r="BL136" s="21" t="s">
        <v>181</v>
      </c>
      <c r="BM136" s="21" t="s">
        <v>201</v>
      </c>
    </row>
    <row r="137" spans="2:65" s="1" customFormat="1" ht="22.5" customHeight="1">
      <c r="B137" s="38"/>
      <c r="C137" s="171" t="s">
        <v>205</v>
      </c>
      <c r="D137" s="171" t="s">
        <v>177</v>
      </c>
      <c r="E137" s="172" t="s">
        <v>2391</v>
      </c>
      <c r="F137" s="265" t="s">
        <v>2392</v>
      </c>
      <c r="G137" s="265"/>
      <c r="H137" s="265"/>
      <c r="I137" s="265"/>
      <c r="J137" s="173" t="s">
        <v>461</v>
      </c>
      <c r="K137" s="174">
        <v>10</v>
      </c>
      <c r="L137" s="266">
        <v>0</v>
      </c>
      <c r="M137" s="267"/>
      <c r="N137" s="268">
        <f t="shared" si="5"/>
        <v>0</v>
      </c>
      <c r="O137" s="268"/>
      <c r="P137" s="268"/>
      <c r="Q137" s="268"/>
      <c r="R137" s="40"/>
      <c r="T137" s="175" t="s">
        <v>22</v>
      </c>
      <c r="U137" s="47" t="s">
        <v>45</v>
      </c>
      <c r="V137" s="39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1" t="s">
        <v>181</v>
      </c>
      <c r="AT137" s="21" t="s">
        <v>177</v>
      </c>
      <c r="AU137" s="21" t="s">
        <v>140</v>
      </c>
      <c r="AY137" s="21" t="s">
        <v>176</v>
      </c>
      <c r="BE137" s="113">
        <f t="shared" si="9"/>
        <v>0</v>
      </c>
      <c r="BF137" s="113">
        <f t="shared" si="10"/>
        <v>0</v>
      </c>
      <c r="BG137" s="113">
        <f t="shared" si="11"/>
        <v>0</v>
      </c>
      <c r="BH137" s="113">
        <f t="shared" si="12"/>
        <v>0</v>
      </c>
      <c r="BI137" s="113">
        <f t="shared" si="13"/>
        <v>0</v>
      </c>
      <c r="BJ137" s="21" t="s">
        <v>88</v>
      </c>
      <c r="BK137" s="113">
        <f t="shared" si="14"/>
        <v>0</v>
      </c>
      <c r="BL137" s="21" t="s">
        <v>181</v>
      </c>
      <c r="BM137" s="21" t="s">
        <v>205</v>
      </c>
    </row>
    <row r="138" spans="2:65" s="1" customFormat="1" ht="22.5" customHeight="1">
      <c r="B138" s="38"/>
      <c r="C138" s="171" t="s">
        <v>209</v>
      </c>
      <c r="D138" s="171" t="s">
        <v>177</v>
      </c>
      <c r="E138" s="172" t="s">
        <v>2393</v>
      </c>
      <c r="F138" s="265" t="s">
        <v>2394</v>
      </c>
      <c r="G138" s="265"/>
      <c r="H138" s="265"/>
      <c r="I138" s="265"/>
      <c r="J138" s="173" t="s">
        <v>461</v>
      </c>
      <c r="K138" s="174">
        <v>15</v>
      </c>
      <c r="L138" s="266">
        <v>0</v>
      </c>
      <c r="M138" s="267"/>
      <c r="N138" s="268">
        <f t="shared" si="5"/>
        <v>0</v>
      </c>
      <c r="O138" s="268"/>
      <c r="P138" s="268"/>
      <c r="Q138" s="268"/>
      <c r="R138" s="40"/>
      <c r="T138" s="175" t="s">
        <v>22</v>
      </c>
      <c r="U138" s="47" t="s">
        <v>45</v>
      </c>
      <c r="V138" s="39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1" t="s">
        <v>181</v>
      </c>
      <c r="AT138" s="21" t="s">
        <v>177</v>
      </c>
      <c r="AU138" s="21" t="s">
        <v>140</v>
      </c>
      <c r="AY138" s="21" t="s">
        <v>176</v>
      </c>
      <c r="BE138" s="113">
        <f t="shared" si="9"/>
        <v>0</v>
      </c>
      <c r="BF138" s="113">
        <f t="shared" si="10"/>
        <v>0</v>
      </c>
      <c r="BG138" s="113">
        <f t="shared" si="11"/>
        <v>0</v>
      </c>
      <c r="BH138" s="113">
        <f t="shared" si="12"/>
        <v>0</v>
      </c>
      <c r="BI138" s="113">
        <f t="shared" si="13"/>
        <v>0</v>
      </c>
      <c r="BJ138" s="21" t="s">
        <v>88</v>
      </c>
      <c r="BK138" s="113">
        <f t="shared" si="14"/>
        <v>0</v>
      </c>
      <c r="BL138" s="21" t="s">
        <v>181</v>
      </c>
      <c r="BM138" s="21" t="s">
        <v>209</v>
      </c>
    </row>
    <row r="139" spans="2:65" s="1" customFormat="1" ht="31.5" customHeight="1">
      <c r="B139" s="38"/>
      <c r="C139" s="171" t="s">
        <v>214</v>
      </c>
      <c r="D139" s="171" t="s">
        <v>177</v>
      </c>
      <c r="E139" s="172" t="s">
        <v>1274</v>
      </c>
      <c r="F139" s="265" t="s">
        <v>1275</v>
      </c>
      <c r="G139" s="265"/>
      <c r="H139" s="265"/>
      <c r="I139" s="265"/>
      <c r="J139" s="173" t="s">
        <v>1230</v>
      </c>
      <c r="K139" s="214">
        <v>0</v>
      </c>
      <c r="L139" s="266">
        <v>0</v>
      </c>
      <c r="M139" s="267"/>
      <c r="N139" s="268">
        <f t="shared" si="5"/>
        <v>0</v>
      </c>
      <c r="O139" s="268"/>
      <c r="P139" s="268"/>
      <c r="Q139" s="268"/>
      <c r="R139" s="40"/>
      <c r="T139" s="175" t="s">
        <v>22</v>
      </c>
      <c r="U139" s="47" t="s">
        <v>45</v>
      </c>
      <c r="V139" s="39"/>
      <c r="W139" s="176">
        <f t="shared" si="6"/>
        <v>0</v>
      </c>
      <c r="X139" s="176">
        <v>0</v>
      </c>
      <c r="Y139" s="176">
        <f t="shared" si="7"/>
        <v>0</v>
      </c>
      <c r="Z139" s="176">
        <v>0</v>
      </c>
      <c r="AA139" s="177">
        <f t="shared" si="8"/>
        <v>0</v>
      </c>
      <c r="AR139" s="21" t="s">
        <v>181</v>
      </c>
      <c r="AT139" s="21" t="s">
        <v>177</v>
      </c>
      <c r="AU139" s="21" t="s">
        <v>140</v>
      </c>
      <c r="AY139" s="21" t="s">
        <v>176</v>
      </c>
      <c r="BE139" s="113">
        <f t="shared" si="9"/>
        <v>0</v>
      </c>
      <c r="BF139" s="113">
        <f t="shared" si="10"/>
        <v>0</v>
      </c>
      <c r="BG139" s="113">
        <f t="shared" si="11"/>
        <v>0</v>
      </c>
      <c r="BH139" s="113">
        <f t="shared" si="12"/>
        <v>0</v>
      </c>
      <c r="BI139" s="113">
        <f t="shared" si="13"/>
        <v>0</v>
      </c>
      <c r="BJ139" s="21" t="s">
        <v>88</v>
      </c>
      <c r="BK139" s="113">
        <f t="shared" si="14"/>
        <v>0</v>
      </c>
      <c r="BL139" s="21" t="s">
        <v>181</v>
      </c>
      <c r="BM139" s="21" t="s">
        <v>214</v>
      </c>
    </row>
    <row r="140" spans="2:63" s="9" customFormat="1" ht="29.85" customHeight="1">
      <c r="B140" s="160"/>
      <c r="C140" s="161"/>
      <c r="D140" s="170" t="s">
        <v>2370</v>
      </c>
      <c r="E140" s="170"/>
      <c r="F140" s="170"/>
      <c r="G140" s="170"/>
      <c r="H140" s="170"/>
      <c r="I140" s="170"/>
      <c r="J140" s="170"/>
      <c r="K140" s="170"/>
      <c r="L140" s="170"/>
      <c r="M140" s="170"/>
      <c r="N140" s="277">
        <f>BK140</f>
        <v>0</v>
      </c>
      <c r="O140" s="278"/>
      <c r="P140" s="278"/>
      <c r="Q140" s="278"/>
      <c r="R140" s="163"/>
      <c r="T140" s="164"/>
      <c r="U140" s="161"/>
      <c r="V140" s="161"/>
      <c r="W140" s="165">
        <f>SUM(W141:W157)</f>
        <v>0</v>
      </c>
      <c r="X140" s="161"/>
      <c r="Y140" s="165">
        <f>SUM(Y141:Y157)</f>
        <v>0</v>
      </c>
      <c r="Z140" s="161"/>
      <c r="AA140" s="166">
        <f>SUM(AA141:AA157)</f>
        <v>0</v>
      </c>
      <c r="AR140" s="167" t="s">
        <v>88</v>
      </c>
      <c r="AT140" s="168" t="s">
        <v>79</v>
      </c>
      <c r="AU140" s="168" t="s">
        <v>88</v>
      </c>
      <c r="AY140" s="167" t="s">
        <v>176</v>
      </c>
      <c r="BK140" s="169">
        <f>SUM(BK141:BK157)</f>
        <v>0</v>
      </c>
    </row>
    <row r="141" spans="2:65" s="1" customFormat="1" ht="31.5" customHeight="1">
      <c r="B141" s="38"/>
      <c r="C141" s="171" t="s">
        <v>218</v>
      </c>
      <c r="D141" s="171" t="s">
        <v>177</v>
      </c>
      <c r="E141" s="172" t="s">
        <v>2395</v>
      </c>
      <c r="F141" s="265" t="s">
        <v>2396</v>
      </c>
      <c r="G141" s="265"/>
      <c r="H141" s="265"/>
      <c r="I141" s="265"/>
      <c r="J141" s="173" t="s">
        <v>315</v>
      </c>
      <c r="K141" s="174">
        <v>60</v>
      </c>
      <c r="L141" s="266">
        <v>0</v>
      </c>
      <c r="M141" s="267"/>
      <c r="N141" s="268">
        <f aca="true" t="shared" si="15" ref="N141:N157">ROUND(L141*K141,2)</f>
        <v>0</v>
      </c>
      <c r="O141" s="268"/>
      <c r="P141" s="268"/>
      <c r="Q141" s="268"/>
      <c r="R141" s="40"/>
      <c r="T141" s="175" t="s">
        <v>22</v>
      </c>
      <c r="U141" s="47" t="s">
        <v>45</v>
      </c>
      <c r="V141" s="39"/>
      <c r="W141" s="176">
        <f aca="true" t="shared" si="16" ref="W141:W157">V141*K141</f>
        <v>0</v>
      </c>
      <c r="X141" s="176">
        <v>0</v>
      </c>
      <c r="Y141" s="176">
        <f aca="true" t="shared" si="17" ref="Y141:Y157">X141*K141</f>
        <v>0</v>
      </c>
      <c r="Z141" s="176">
        <v>0</v>
      </c>
      <c r="AA141" s="177">
        <f aca="true" t="shared" si="18" ref="AA141:AA157">Z141*K141</f>
        <v>0</v>
      </c>
      <c r="AR141" s="21" t="s">
        <v>181</v>
      </c>
      <c r="AT141" s="21" t="s">
        <v>177</v>
      </c>
      <c r="AU141" s="21" t="s">
        <v>140</v>
      </c>
      <c r="AY141" s="21" t="s">
        <v>176</v>
      </c>
      <c r="BE141" s="113">
        <f aca="true" t="shared" si="19" ref="BE141:BE157">IF(U141="základní",N141,0)</f>
        <v>0</v>
      </c>
      <c r="BF141" s="113">
        <f aca="true" t="shared" si="20" ref="BF141:BF157">IF(U141="snížená",N141,0)</f>
        <v>0</v>
      </c>
      <c r="BG141" s="113">
        <f aca="true" t="shared" si="21" ref="BG141:BG157">IF(U141="zákl. přenesená",N141,0)</f>
        <v>0</v>
      </c>
      <c r="BH141" s="113">
        <f aca="true" t="shared" si="22" ref="BH141:BH157">IF(U141="sníž. přenesená",N141,0)</f>
        <v>0</v>
      </c>
      <c r="BI141" s="113">
        <f aca="true" t="shared" si="23" ref="BI141:BI157">IF(U141="nulová",N141,0)</f>
        <v>0</v>
      </c>
      <c r="BJ141" s="21" t="s">
        <v>88</v>
      </c>
      <c r="BK141" s="113">
        <f aca="true" t="shared" si="24" ref="BK141:BK157">ROUND(L141*K141,2)</f>
        <v>0</v>
      </c>
      <c r="BL141" s="21" t="s">
        <v>181</v>
      </c>
      <c r="BM141" s="21" t="s">
        <v>218</v>
      </c>
    </row>
    <row r="142" spans="2:65" s="1" customFormat="1" ht="31.5" customHeight="1">
      <c r="B142" s="38"/>
      <c r="C142" s="171" t="s">
        <v>222</v>
      </c>
      <c r="D142" s="171" t="s">
        <v>177</v>
      </c>
      <c r="E142" s="172" t="s">
        <v>2397</v>
      </c>
      <c r="F142" s="265" t="s">
        <v>2398</v>
      </c>
      <c r="G142" s="265"/>
      <c r="H142" s="265"/>
      <c r="I142" s="265"/>
      <c r="J142" s="173" t="s">
        <v>315</v>
      </c>
      <c r="K142" s="174">
        <v>600</v>
      </c>
      <c r="L142" s="266">
        <v>0</v>
      </c>
      <c r="M142" s="267"/>
      <c r="N142" s="268">
        <f t="shared" si="15"/>
        <v>0</v>
      </c>
      <c r="O142" s="268"/>
      <c r="P142" s="268"/>
      <c r="Q142" s="268"/>
      <c r="R142" s="40"/>
      <c r="T142" s="175" t="s">
        <v>22</v>
      </c>
      <c r="U142" s="47" t="s">
        <v>45</v>
      </c>
      <c r="V142" s="39"/>
      <c r="W142" s="176">
        <f t="shared" si="16"/>
        <v>0</v>
      </c>
      <c r="X142" s="176">
        <v>0</v>
      </c>
      <c r="Y142" s="176">
        <f t="shared" si="17"/>
        <v>0</v>
      </c>
      <c r="Z142" s="176">
        <v>0</v>
      </c>
      <c r="AA142" s="177">
        <f t="shared" si="18"/>
        <v>0</v>
      </c>
      <c r="AR142" s="21" t="s">
        <v>181</v>
      </c>
      <c r="AT142" s="21" t="s">
        <v>177</v>
      </c>
      <c r="AU142" s="21" t="s">
        <v>140</v>
      </c>
      <c r="AY142" s="21" t="s">
        <v>176</v>
      </c>
      <c r="BE142" s="113">
        <f t="shared" si="19"/>
        <v>0</v>
      </c>
      <c r="BF142" s="113">
        <f t="shared" si="20"/>
        <v>0</v>
      </c>
      <c r="BG142" s="113">
        <f t="shared" si="21"/>
        <v>0</v>
      </c>
      <c r="BH142" s="113">
        <f t="shared" si="22"/>
        <v>0</v>
      </c>
      <c r="BI142" s="113">
        <f t="shared" si="23"/>
        <v>0</v>
      </c>
      <c r="BJ142" s="21" t="s">
        <v>88</v>
      </c>
      <c r="BK142" s="113">
        <f t="shared" si="24"/>
        <v>0</v>
      </c>
      <c r="BL142" s="21" t="s">
        <v>181</v>
      </c>
      <c r="BM142" s="21" t="s">
        <v>222</v>
      </c>
    </row>
    <row r="143" spans="2:65" s="1" customFormat="1" ht="31.5" customHeight="1">
      <c r="B143" s="38"/>
      <c r="C143" s="171" t="s">
        <v>226</v>
      </c>
      <c r="D143" s="171" t="s">
        <v>177</v>
      </c>
      <c r="E143" s="172" t="s">
        <v>2399</v>
      </c>
      <c r="F143" s="265" t="s">
        <v>2400</v>
      </c>
      <c r="G143" s="265"/>
      <c r="H143" s="265"/>
      <c r="I143" s="265"/>
      <c r="J143" s="173" t="s">
        <v>315</v>
      </c>
      <c r="K143" s="174">
        <v>270</v>
      </c>
      <c r="L143" s="266">
        <v>0</v>
      </c>
      <c r="M143" s="267"/>
      <c r="N143" s="268">
        <f t="shared" si="15"/>
        <v>0</v>
      </c>
      <c r="O143" s="268"/>
      <c r="P143" s="268"/>
      <c r="Q143" s="268"/>
      <c r="R143" s="40"/>
      <c r="T143" s="175" t="s">
        <v>22</v>
      </c>
      <c r="U143" s="47" t="s">
        <v>45</v>
      </c>
      <c r="V143" s="39"/>
      <c r="W143" s="176">
        <f t="shared" si="16"/>
        <v>0</v>
      </c>
      <c r="X143" s="176">
        <v>0</v>
      </c>
      <c r="Y143" s="176">
        <f t="shared" si="17"/>
        <v>0</v>
      </c>
      <c r="Z143" s="176">
        <v>0</v>
      </c>
      <c r="AA143" s="177">
        <f t="shared" si="18"/>
        <v>0</v>
      </c>
      <c r="AR143" s="21" t="s">
        <v>181</v>
      </c>
      <c r="AT143" s="21" t="s">
        <v>177</v>
      </c>
      <c r="AU143" s="21" t="s">
        <v>140</v>
      </c>
      <c r="AY143" s="21" t="s">
        <v>176</v>
      </c>
      <c r="BE143" s="113">
        <f t="shared" si="19"/>
        <v>0</v>
      </c>
      <c r="BF143" s="113">
        <f t="shared" si="20"/>
        <v>0</v>
      </c>
      <c r="BG143" s="113">
        <f t="shared" si="21"/>
        <v>0</v>
      </c>
      <c r="BH143" s="113">
        <f t="shared" si="22"/>
        <v>0</v>
      </c>
      <c r="BI143" s="113">
        <f t="shared" si="23"/>
        <v>0</v>
      </c>
      <c r="BJ143" s="21" t="s">
        <v>88</v>
      </c>
      <c r="BK143" s="113">
        <f t="shared" si="24"/>
        <v>0</v>
      </c>
      <c r="BL143" s="21" t="s">
        <v>181</v>
      </c>
      <c r="BM143" s="21" t="s">
        <v>226</v>
      </c>
    </row>
    <row r="144" spans="2:65" s="1" customFormat="1" ht="31.5" customHeight="1">
      <c r="B144" s="38"/>
      <c r="C144" s="171" t="s">
        <v>230</v>
      </c>
      <c r="D144" s="171" t="s">
        <v>177</v>
      </c>
      <c r="E144" s="172" t="s">
        <v>2401</v>
      </c>
      <c r="F144" s="265" t="s">
        <v>2402</v>
      </c>
      <c r="G144" s="265"/>
      <c r="H144" s="265"/>
      <c r="I144" s="265"/>
      <c r="J144" s="173" t="s">
        <v>315</v>
      </c>
      <c r="K144" s="174">
        <v>160</v>
      </c>
      <c r="L144" s="266">
        <v>0</v>
      </c>
      <c r="M144" s="267"/>
      <c r="N144" s="268">
        <f t="shared" si="15"/>
        <v>0</v>
      </c>
      <c r="O144" s="268"/>
      <c r="P144" s="268"/>
      <c r="Q144" s="268"/>
      <c r="R144" s="40"/>
      <c r="T144" s="175" t="s">
        <v>22</v>
      </c>
      <c r="U144" s="47" t="s">
        <v>45</v>
      </c>
      <c r="V144" s="39"/>
      <c r="W144" s="176">
        <f t="shared" si="16"/>
        <v>0</v>
      </c>
      <c r="X144" s="176">
        <v>0</v>
      </c>
      <c r="Y144" s="176">
        <f t="shared" si="17"/>
        <v>0</v>
      </c>
      <c r="Z144" s="176">
        <v>0</v>
      </c>
      <c r="AA144" s="177">
        <f t="shared" si="18"/>
        <v>0</v>
      </c>
      <c r="AR144" s="21" t="s">
        <v>181</v>
      </c>
      <c r="AT144" s="21" t="s">
        <v>177</v>
      </c>
      <c r="AU144" s="21" t="s">
        <v>140</v>
      </c>
      <c r="AY144" s="21" t="s">
        <v>176</v>
      </c>
      <c r="BE144" s="113">
        <f t="shared" si="19"/>
        <v>0</v>
      </c>
      <c r="BF144" s="113">
        <f t="shared" si="20"/>
        <v>0</v>
      </c>
      <c r="BG144" s="113">
        <f t="shared" si="21"/>
        <v>0</v>
      </c>
      <c r="BH144" s="113">
        <f t="shared" si="22"/>
        <v>0</v>
      </c>
      <c r="BI144" s="113">
        <f t="shared" si="23"/>
        <v>0</v>
      </c>
      <c r="BJ144" s="21" t="s">
        <v>88</v>
      </c>
      <c r="BK144" s="113">
        <f t="shared" si="24"/>
        <v>0</v>
      </c>
      <c r="BL144" s="21" t="s">
        <v>181</v>
      </c>
      <c r="BM144" s="21" t="s">
        <v>230</v>
      </c>
    </row>
    <row r="145" spans="2:65" s="1" customFormat="1" ht="31.5" customHeight="1">
      <c r="B145" s="38"/>
      <c r="C145" s="171" t="s">
        <v>234</v>
      </c>
      <c r="D145" s="171" t="s">
        <v>177</v>
      </c>
      <c r="E145" s="172" t="s">
        <v>2403</v>
      </c>
      <c r="F145" s="265" t="s">
        <v>2404</v>
      </c>
      <c r="G145" s="265"/>
      <c r="H145" s="265"/>
      <c r="I145" s="265"/>
      <c r="J145" s="173" t="s">
        <v>315</v>
      </c>
      <c r="K145" s="174">
        <v>110</v>
      </c>
      <c r="L145" s="266">
        <v>0</v>
      </c>
      <c r="M145" s="267"/>
      <c r="N145" s="268">
        <f t="shared" si="15"/>
        <v>0</v>
      </c>
      <c r="O145" s="268"/>
      <c r="P145" s="268"/>
      <c r="Q145" s="268"/>
      <c r="R145" s="40"/>
      <c r="T145" s="175" t="s">
        <v>22</v>
      </c>
      <c r="U145" s="47" t="s">
        <v>45</v>
      </c>
      <c r="V145" s="39"/>
      <c r="W145" s="176">
        <f t="shared" si="16"/>
        <v>0</v>
      </c>
      <c r="X145" s="176">
        <v>0</v>
      </c>
      <c r="Y145" s="176">
        <f t="shared" si="17"/>
        <v>0</v>
      </c>
      <c r="Z145" s="176">
        <v>0</v>
      </c>
      <c r="AA145" s="177">
        <f t="shared" si="18"/>
        <v>0</v>
      </c>
      <c r="AR145" s="21" t="s">
        <v>181</v>
      </c>
      <c r="AT145" s="21" t="s">
        <v>177</v>
      </c>
      <c r="AU145" s="21" t="s">
        <v>140</v>
      </c>
      <c r="AY145" s="21" t="s">
        <v>176</v>
      </c>
      <c r="BE145" s="113">
        <f t="shared" si="19"/>
        <v>0</v>
      </c>
      <c r="BF145" s="113">
        <f t="shared" si="20"/>
        <v>0</v>
      </c>
      <c r="BG145" s="113">
        <f t="shared" si="21"/>
        <v>0</v>
      </c>
      <c r="BH145" s="113">
        <f t="shared" si="22"/>
        <v>0</v>
      </c>
      <c r="BI145" s="113">
        <f t="shared" si="23"/>
        <v>0</v>
      </c>
      <c r="BJ145" s="21" t="s">
        <v>88</v>
      </c>
      <c r="BK145" s="113">
        <f t="shared" si="24"/>
        <v>0</v>
      </c>
      <c r="BL145" s="21" t="s">
        <v>181</v>
      </c>
      <c r="BM145" s="21" t="s">
        <v>234</v>
      </c>
    </row>
    <row r="146" spans="2:65" s="1" customFormat="1" ht="31.5" customHeight="1">
      <c r="B146" s="38"/>
      <c r="C146" s="171" t="s">
        <v>11</v>
      </c>
      <c r="D146" s="171" t="s">
        <v>177</v>
      </c>
      <c r="E146" s="172" t="s">
        <v>2405</v>
      </c>
      <c r="F146" s="265" t="s">
        <v>2406</v>
      </c>
      <c r="G146" s="265"/>
      <c r="H146" s="265"/>
      <c r="I146" s="265"/>
      <c r="J146" s="173" t="s">
        <v>315</v>
      </c>
      <c r="K146" s="174">
        <v>48</v>
      </c>
      <c r="L146" s="266">
        <v>0</v>
      </c>
      <c r="M146" s="267"/>
      <c r="N146" s="268">
        <f t="shared" si="15"/>
        <v>0</v>
      </c>
      <c r="O146" s="268"/>
      <c r="P146" s="268"/>
      <c r="Q146" s="268"/>
      <c r="R146" s="40"/>
      <c r="T146" s="175" t="s">
        <v>22</v>
      </c>
      <c r="U146" s="47" t="s">
        <v>45</v>
      </c>
      <c r="V146" s="39"/>
      <c r="W146" s="176">
        <f t="shared" si="16"/>
        <v>0</v>
      </c>
      <c r="X146" s="176">
        <v>0</v>
      </c>
      <c r="Y146" s="176">
        <f t="shared" si="17"/>
        <v>0</v>
      </c>
      <c r="Z146" s="176">
        <v>0</v>
      </c>
      <c r="AA146" s="177">
        <f t="shared" si="18"/>
        <v>0</v>
      </c>
      <c r="AR146" s="21" t="s">
        <v>181</v>
      </c>
      <c r="AT146" s="21" t="s">
        <v>177</v>
      </c>
      <c r="AU146" s="21" t="s">
        <v>140</v>
      </c>
      <c r="AY146" s="21" t="s">
        <v>176</v>
      </c>
      <c r="BE146" s="113">
        <f t="shared" si="19"/>
        <v>0</v>
      </c>
      <c r="BF146" s="113">
        <f t="shared" si="20"/>
        <v>0</v>
      </c>
      <c r="BG146" s="113">
        <f t="shared" si="21"/>
        <v>0</v>
      </c>
      <c r="BH146" s="113">
        <f t="shared" si="22"/>
        <v>0</v>
      </c>
      <c r="BI146" s="113">
        <f t="shared" si="23"/>
        <v>0</v>
      </c>
      <c r="BJ146" s="21" t="s">
        <v>88</v>
      </c>
      <c r="BK146" s="113">
        <f t="shared" si="24"/>
        <v>0</v>
      </c>
      <c r="BL146" s="21" t="s">
        <v>181</v>
      </c>
      <c r="BM146" s="21" t="s">
        <v>11</v>
      </c>
    </row>
    <row r="147" spans="2:65" s="1" customFormat="1" ht="31.5" customHeight="1">
      <c r="B147" s="38"/>
      <c r="C147" s="171" t="s">
        <v>318</v>
      </c>
      <c r="D147" s="171" t="s">
        <v>177</v>
      </c>
      <c r="E147" s="172" t="s">
        <v>2407</v>
      </c>
      <c r="F147" s="265" t="s">
        <v>2408</v>
      </c>
      <c r="G147" s="265"/>
      <c r="H147" s="265"/>
      <c r="I147" s="265"/>
      <c r="J147" s="173" t="s">
        <v>315</v>
      </c>
      <c r="K147" s="174">
        <v>54</v>
      </c>
      <c r="L147" s="266">
        <v>0</v>
      </c>
      <c r="M147" s="267"/>
      <c r="N147" s="268">
        <f t="shared" si="15"/>
        <v>0</v>
      </c>
      <c r="O147" s="268"/>
      <c r="P147" s="268"/>
      <c r="Q147" s="268"/>
      <c r="R147" s="40"/>
      <c r="T147" s="175" t="s">
        <v>22</v>
      </c>
      <c r="U147" s="47" t="s">
        <v>45</v>
      </c>
      <c r="V147" s="39"/>
      <c r="W147" s="176">
        <f t="shared" si="16"/>
        <v>0</v>
      </c>
      <c r="X147" s="176">
        <v>0</v>
      </c>
      <c r="Y147" s="176">
        <f t="shared" si="17"/>
        <v>0</v>
      </c>
      <c r="Z147" s="176">
        <v>0</v>
      </c>
      <c r="AA147" s="177">
        <f t="shared" si="18"/>
        <v>0</v>
      </c>
      <c r="AR147" s="21" t="s">
        <v>181</v>
      </c>
      <c r="AT147" s="21" t="s">
        <v>177</v>
      </c>
      <c r="AU147" s="21" t="s">
        <v>140</v>
      </c>
      <c r="AY147" s="21" t="s">
        <v>176</v>
      </c>
      <c r="BE147" s="113">
        <f t="shared" si="19"/>
        <v>0</v>
      </c>
      <c r="BF147" s="113">
        <f t="shared" si="20"/>
        <v>0</v>
      </c>
      <c r="BG147" s="113">
        <f t="shared" si="21"/>
        <v>0</v>
      </c>
      <c r="BH147" s="113">
        <f t="shared" si="22"/>
        <v>0</v>
      </c>
      <c r="BI147" s="113">
        <f t="shared" si="23"/>
        <v>0</v>
      </c>
      <c r="BJ147" s="21" t="s">
        <v>88</v>
      </c>
      <c r="BK147" s="113">
        <f t="shared" si="24"/>
        <v>0</v>
      </c>
      <c r="BL147" s="21" t="s">
        <v>181</v>
      </c>
      <c r="BM147" s="21" t="s">
        <v>318</v>
      </c>
    </row>
    <row r="148" spans="2:65" s="1" customFormat="1" ht="31.5" customHeight="1">
      <c r="B148" s="38"/>
      <c r="C148" s="171" t="s">
        <v>328</v>
      </c>
      <c r="D148" s="171" t="s">
        <v>177</v>
      </c>
      <c r="E148" s="172" t="s">
        <v>2409</v>
      </c>
      <c r="F148" s="265" t="s">
        <v>2410</v>
      </c>
      <c r="G148" s="265"/>
      <c r="H148" s="265"/>
      <c r="I148" s="265"/>
      <c r="J148" s="173" t="s">
        <v>315</v>
      </c>
      <c r="K148" s="174">
        <v>30</v>
      </c>
      <c r="L148" s="266">
        <v>0</v>
      </c>
      <c r="M148" s="267"/>
      <c r="N148" s="268">
        <f t="shared" si="15"/>
        <v>0</v>
      </c>
      <c r="O148" s="268"/>
      <c r="P148" s="268"/>
      <c r="Q148" s="268"/>
      <c r="R148" s="40"/>
      <c r="T148" s="175" t="s">
        <v>22</v>
      </c>
      <c r="U148" s="47" t="s">
        <v>45</v>
      </c>
      <c r="V148" s="39"/>
      <c r="W148" s="176">
        <f t="shared" si="16"/>
        <v>0</v>
      </c>
      <c r="X148" s="176">
        <v>0</v>
      </c>
      <c r="Y148" s="176">
        <f t="shared" si="17"/>
        <v>0</v>
      </c>
      <c r="Z148" s="176">
        <v>0</v>
      </c>
      <c r="AA148" s="177">
        <f t="shared" si="18"/>
        <v>0</v>
      </c>
      <c r="AR148" s="21" t="s">
        <v>181</v>
      </c>
      <c r="AT148" s="21" t="s">
        <v>177</v>
      </c>
      <c r="AU148" s="21" t="s">
        <v>140</v>
      </c>
      <c r="AY148" s="21" t="s">
        <v>176</v>
      </c>
      <c r="BE148" s="113">
        <f t="shared" si="19"/>
        <v>0</v>
      </c>
      <c r="BF148" s="113">
        <f t="shared" si="20"/>
        <v>0</v>
      </c>
      <c r="BG148" s="113">
        <f t="shared" si="21"/>
        <v>0</v>
      </c>
      <c r="BH148" s="113">
        <f t="shared" si="22"/>
        <v>0</v>
      </c>
      <c r="BI148" s="113">
        <f t="shared" si="23"/>
        <v>0</v>
      </c>
      <c r="BJ148" s="21" t="s">
        <v>88</v>
      </c>
      <c r="BK148" s="113">
        <f t="shared" si="24"/>
        <v>0</v>
      </c>
      <c r="BL148" s="21" t="s">
        <v>181</v>
      </c>
      <c r="BM148" s="21" t="s">
        <v>328</v>
      </c>
    </row>
    <row r="149" spans="2:65" s="1" customFormat="1" ht="22.5" customHeight="1">
      <c r="B149" s="38"/>
      <c r="C149" s="171" t="s">
        <v>345</v>
      </c>
      <c r="D149" s="171" t="s">
        <v>177</v>
      </c>
      <c r="E149" s="172" t="s">
        <v>2411</v>
      </c>
      <c r="F149" s="265" t="s">
        <v>2412</v>
      </c>
      <c r="G149" s="265"/>
      <c r="H149" s="265"/>
      <c r="I149" s="265"/>
      <c r="J149" s="173" t="s">
        <v>315</v>
      </c>
      <c r="K149" s="174">
        <v>1332</v>
      </c>
      <c r="L149" s="266">
        <v>0</v>
      </c>
      <c r="M149" s="267"/>
      <c r="N149" s="268">
        <f t="shared" si="15"/>
        <v>0</v>
      </c>
      <c r="O149" s="268"/>
      <c r="P149" s="268"/>
      <c r="Q149" s="268"/>
      <c r="R149" s="40"/>
      <c r="T149" s="175" t="s">
        <v>22</v>
      </c>
      <c r="U149" s="47" t="s">
        <v>45</v>
      </c>
      <c r="V149" s="39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1" t="s">
        <v>181</v>
      </c>
      <c r="AT149" s="21" t="s">
        <v>177</v>
      </c>
      <c r="AU149" s="21" t="s">
        <v>140</v>
      </c>
      <c r="AY149" s="21" t="s">
        <v>176</v>
      </c>
      <c r="BE149" s="113">
        <f t="shared" si="19"/>
        <v>0</v>
      </c>
      <c r="BF149" s="113">
        <f t="shared" si="20"/>
        <v>0</v>
      </c>
      <c r="BG149" s="113">
        <f t="shared" si="21"/>
        <v>0</v>
      </c>
      <c r="BH149" s="113">
        <f t="shared" si="22"/>
        <v>0</v>
      </c>
      <c r="BI149" s="113">
        <f t="shared" si="23"/>
        <v>0</v>
      </c>
      <c r="BJ149" s="21" t="s">
        <v>88</v>
      </c>
      <c r="BK149" s="113">
        <f t="shared" si="24"/>
        <v>0</v>
      </c>
      <c r="BL149" s="21" t="s">
        <v>181</v>
      </c>
      <c r="BM149" s="21" t="s">
        <v>345</v>
      </c>
    </row>
    <row r="150" spans="2:65" s="1" customFormat="1" ht="22.5" customHeight="1">
      <c r="B150" s="38"/>
      <c r="C150" s="171" t="s">
        <v>351</v>
      </c>
      <c r="D150" s="171" t="s">
        <v>177</v>
      </c>
      <c r="E150" s="172" t="s">
        <v>2413</v>
      </c>
      <c r="F150" s="265" t="s">
        <v>2414</v>
      </c>
      <c r="G150" s="265"/>
      <c r="H150" s="265"/>
      <c r="I150" s="265"/>
      <c r="J150" s="173" t="s">
        <v>2279</v>
      </c>
      <c r="K150" s="174">
        <v>155</v>
      </c>
      <c r="L150" s="266">
        <v>0</v>
      </c>
      <c r="M150" s="267"/>
      <c r="N150" s="268">
        <f t="shared" si="15"/>
        <v>0</v>
      </c>
      <c r="O150" s="268"/>
      <c r="P150" s="268"/>
      <c r="Q150" s="268"/>
      <c r="R150" s="40"/>
      <c r="T150" s="175" t="s">
        <v>22</v>
      </c>
      <c r="U150" s="47" t="s">
        <v>45</v>
      </c>
      <c r="V150" s="39"/>
      <c r="W150" s="176">
        <f t="shared" si="16"/>
        <v>0</v>
      </c>
      <c r="X150" s="176">
        <v>0</v>
      </c>
      <c r="Y150" s="176">
        <f t="shared" si="17"/>
        <v>0</v>
      </c>
      <c r="Z150" s="176">
        <v>0</v>
      </c>
      <c r="AA150" s="177">
        <f t="shared" si="18"/>
        <v>0</v>
      </c>
      <c r="AR150" s="21" t="s">
        <v>181</v>
      </c>
      <c r="AT150" s="21" t="s">
        <v>177</v>
      </c>
      <c r="AU150" s="21" t="s">
        <v>140</v>
      </c>
      <c r="AY150" s="21" t="s">
        <v>176</v>
      </c>
      <c r="BE150" s="113">
        <f t="shared" si="19"/>
        <v>0</v>
      </c>
      <c r="BF150" s="113">
        <f t="shared" si="20"/>
        <v>0</v>
      </c>
      <c r="BG150" s="113">
        <f t="shared" si="21"/>
        <v>0</v>
      </c>
      <c r="BH150" s="113">
        <f t="shared" si="22"/>
        <v>0</v>
      </c>
      <c r="BI150" s="113">
        <f t="shared" si="23"/>
        <v>0</v>
      </c>
      <c r="BJ150" s="21" t="s">
        <v>88</v>
      </c>
      <c r="BK150" s="113">
        <f t="shared" si="24"/>
        <v>0</v>
      </c>
      <c r="BL150" s="21" t="s">
        <v>181</v>
      </c>
      <c r="BM150" s="21" t="s">
        <v>351</v>
      </c>
    </row>
    <row r="151" spans="2:65" s="1" customFormat="1" ht="22.5" customHeight="1">
      <c r="B151" s="38"/>
      <c r="C151" s="171" t="s">
        <v>356</v>
      </c>
      <c r="D151" s="171" t="s">
        <v>177</v>
      </c>
      <c r="E151" s="172" t="s">
        <v>2415</v>
      </c>
      <c r="F151" s="265" t="s">
        <v>2416</v>
      </c>
      <c r="G151" s="265"/>
      <c r="H151" s="265"/>
      <c r="I151" s="265"/>
      <c r="J151" s="173" t="s">
        <v>2279</v>
      </c>
      <c r="K151" s="174">
        <v>100</v>
      </c>
      <c r="L151" s="266">
        <v>0</v>
      </c>
      <c r="M151" s="267"/>
      <c r="N151" s="268">
        <f t="shared" si="15"/>
        <v>0</v>
      </c>
      <c r="O151" s="268"/>
      <c r="P151" s="268"/>
      <c r="Q151" s="268"/>
      <c r="R151" s="40"/>
      <c r="T151" s="175" t="s">
        <v>22</v>
      </c>
      <c r="U151" s="47" t="s">
        <v>45</v>
      </c>
      <c r="V151" s="39"/>
      <c r="W151" s="176">
        <f t="shared" si="16"/>
        <v>0</v>
      </c>
      <c r="X151" s="176">
        <v>0</v>
      </c>
      <c r="Y151" s="176">
        <f t="shared" si="17"/>
        <v>0</v>
      </c>
      <c r="Z151" s="176">
        <v>0</v>
      </c>
      <c r="AA151" s="177">
        <f t="shared" si="18"/>
        <v>0</v>
      </c>
      <c r="AR151" s="21" t="s">
        <v>181</v>
      </c>
      <c r="AT151" s="21" t="s">
        <v>177</v>
      </c>
      <c r="AU151" s="21" t="s">
        <v>140</v>
      </c>
      <c r="AY151" s="21" t="s">
        <v>176</v>
      </c>
      <c r="BE151" s="113">
        <f t="shared" si="19"/>
        <v>0</v>
      </c>
      <c r="BF151" s="113">
        <f t="shared" si="20"/>
        <v>0</v>
      </c>
      <c r="BG151" s="113">
        <f t="shared" si="21"/>
        <v>0</v>
      </c>
      <c r="BH151" s="113">
        <f t="shared" si="22"/>
        <v>0</v>
      </c>
      <c r="BI151" s="113">
        <f t="shared" si="23"/>
        <v>0</v>
      </c>
      <c r="BJ151" s="21" t="s">
        <v>88</v>
      </c>
      <c r="BK151" s="113">
        <f t="shared" si="24"/>
        <v>0</v>
      </c>
      <c r="BL151" s="21" t="s">
        <v>181</v>
      </c>
      <c r="BM151" s="21" t="s">
        <v>356</v>
      </c>
    </row>
    <row r="152" spans="2:65" s="1" customFormat="1" ht="22.5" customHeight="1">
      <c r="B152" s="38"/>
      <c r="C152" s="171" t="s">
        <v>10</v>
      </c>
      <c r="D152" s="171" t="s">
        <v>177</v>
      </c>
      <c r="E152" s="172" t="s">
        <v>2417</v>
      </c>
      <c r="F152" s="265" t="s">
        <v>2418</v>
      </c>
      <c r="G152" s="265"/>
      <c r="H152" s="265"/>
      <c r="I152" s="265"/>
      <c r="J152" s="173" t="s">
        <v>2279</v>
      </c>
      <c r="K152" s="174">
        <v>320</v>
      </c>
      <c r="L152" s="266">
        <v>0</v>
      </c>
      <c r="M152" s="267"/>
      <c r="N152" s="268">
        <f t="shared" si="15"/>
        <v>0</v>
      </c>
      <c r="O152" s="268"/>
      <c r="P152" s="268"/>
      <c r="Q152" s="268"/>
      <c r="R152" s="40"/>
      <c r="T152" s="175" t="s">
        <v>22</v>
      </c>
      <c r="U152" s="47" t="s">
        <v>45</v>
      </c>
      <c r="V152" s="39"/>
      <c r="W152" s="176">
        <f t="shared" si="16"/>
        <v>0</v>
      </c>
      <c r="X152" s="176">
        <v>0</v>
      </c>
      <c r="Y152" s="176">
        <f t="shared" si="17"/>
        <v>0</v>
      </c>
      <c r="Z152" s="176">
        <v>0</v>
      </c>
      <c r="AA152" s="177">
        <f t="shared" si="18"/>
        <v>0</v>
      </c>
      <c r="AR152" s="21" t="s">
        <v>181</v>
      </c>
      <c r="AT152" s="21" t="s">
        <v>177</v>
      </c>
      <c r="AU152" s="21" t="s">
        <v>140</v>
      </c>
      <c r="AY152" s="21" t="s">
        <v>176</v>
      </c>
      <c r="BE152" s="113">
        <f t="shared" si="19"/>
        <v>0</v>
      </c>
      <c r="BF152" s="113">
        <f t="shared" si="20"/>
        <v>0</v>
      </c>
      <c r="BG152" s="113">
        <f t="shared" si="21"/>
        <v>0</v>
      </c>
      <c r="BH152" s="113">
        <f t="shared" si="22"/>
        <v>0</v>
      </c>
      <c r="BI152" s="113">
        <f t="shared" si="23"/>
        <v>0</v>
      </c>
      <c r="BJ152" s="21" t="s">
        <v>88</v>
      </c>
      <c r="BK152" s="113">
        <f t="shared" si="24"/>
        <v>0</v>
      </c>
      <c r="BL152" s="21" t="s">
        <v>181</v>
      </c>
      <c r="BM152" s="21" t="s">
        <v>10</v>
      </c>
    </row>
    <row r="153" spans="2:65" s="1" customFormat="1" ht="22.5" customHeight="1">
      <c r="B153" s="38"/>
      <c r="C153" s="171" t="s">
        <v>372</v>
      </c>
      <c r="D153" s="171" t="s">
        <v>177</v>
      </c>
      <c r="E153" s="172" t="s">
        <v>2419</v>
      </c>
      <c r="F153" s="265" t="s">
        <v>2420</v>
      </c>
      <c r="G153" s="265"/>
      <c r="H153" s="265"/>
      <c r="I153" s="265"/>
      <c r="J153" s="173" t="s">
        <v>2279</v>
      </c>
      <c r="K153" s="174">
        <v>160</v>
      </c>
      <c r="L153" s="266">
        <v>0</v>
      </c>
      <c r="M153" s="267"/>
      <c r="N153" s="268">
        <f t="shared" si="15"/>
        <v>0</v>
      </c>
      <c r="O153" s="268"/>
      <c r="P153" s="268"/>
      <c r="Q153" s="268"/>
      <c r="R153" s="40"/>
      <c r="T153" s="175" t="s">
        <v>22</v>
      </c>
      <c r="U153" s="47" t="s">
        <v>45</v>
      </c>
      <c r="V153" s="39"/>
      <c r="W153" s="176">
        <f t="shared" si="16"/>
        <v>0</v>
      </c>
      <c r="X153" s="176">
        <v>0</v>
      </c>
      <c r="Y153" s="176">
        <f t="shared" si="17"/>
        <v>0</v>
      </c>
      <c r="Z153" s="176">
        <v>0</v>
      </c>
      <c r="AA153" s="177">
        <f t="shared" si="18"/>
        <v>0</v>
      </c>
      <c r="AR153" s="21" t="s">
        <v>181</v>
      </c>
      <c r="AT153" s="21" t="s">
        <v>177</v>
      </c>
      <c r="AU153" s="21" t="s">
        <v>140</v>
      </c>
      <c r="AY153" s="21" t="s">
        <v>176</v>
      </c>
      <c r="BE153" s="113">
        <f t="shared" si="19"/>
        <v>0</v>
      </c>
      <c r="BF153" s="113">
        <f t="shared" si="20"/>
        <v>0</v>
      </c>
      <c r="BG153" s="113">
        <f t="shared" si="21"/>
        <v>0</v>
      </c>
      <c r="BH153" s="113">
        <f t="shared" si="22"/>
        <v>0</v>
      </c>
      <c r="BI153" s="113">
        <f t="shared" si="23"/>
        <v>0</v>
      </c>
      <c r="BJ153" s="21" t="s">
        <v>88</v>
      </c>
      <c r="BK153" s="113">
        <f t="shared" si="24"/>
        <v>0</v>
      </c>
      <c r="BL153" s="21" t="s">
        <v>181</v>
      </c>
      <c r="BM153" s="21" t="s">
        <v>372</v>
      </c>
    </row>
    <row r="154" spans="2:65" s="1" customFormat="1" ht="31.5" customHeight="1">
      <c r="B154" s="38"/>
      <c r="C154" s="171" t="s">
        <v>377</v>
      </c>
      <c r="D154" s="171" t="s">
        <v>177</v>
      </c>
      <c r="E154" s="172" t="s">
        <v>2421</v>
      </c>
      <c r="F154" s="265" t="s">
        <v>2422</v>
      </c>
      <c r="G154" s="265"/>
      <c r="H154" s="265"/>
      <c r="I154" s="265"/>
      <c r="J154" s="173" t="s">
        <v>461</v>
      </c>
      <c r="K154" s="174">
        <v>25</v>
      </c>
      <c r="L154" s="266">
        <v>0</v>
      </c>
      <c r="M154" s="267"/>
      <c r="N154" s="268">
        <f t="shared" si="15"/>
        <v>0</v>
      </c>
      <c r="O154" s="268"/>
      <c r="P154" s="268"/>
      <c r="Q154" s="268"/>
      <c r="R154" s="40"/>
      <c r="T154" s="175" t="s">
        <v>22</v>
      </c>
      <c r="U154" s="47" t="s">
        <v>45</v>
      </c>
      <c r="V154" s="39"/>
      <c r="W154" s="176">
        <f t="shared" si="16"/>
        <v>0</v>
      </c>
      <c r="X154" s="176">
        <v>0</v>
      </c>
      <c r="Y154" s="176">
        <f t="shared" si="17"/>
        <v>0</v>
      </c>
      <c r="Z154" s="176">
        <v>0</v>
      </c>
      <c r="AA154" s="177">
        <f t="shared" si="18"/>
        <v>0</v>
      </c>
      <c r="AR154" s="21" t="s">
        <v>181</v>
      </c>
      <c r="AT154" s="21" t="s">
        <v>177</v>
      </c>
      <c r="AU154" s="21" t="s">
        <v>140</v>
      </c>
      <c r="AY154" s="21" t="s">
        <v>176</v>
      </c>
      <c r="BE154" s="113">
        <f t="shared" si="19"/>
        <v>0</v>
      </c>
      <c r="BF154" s="113">
        <f t="shared" si="20"/>
        <v>0</v>
      </c>
      <c r="BG154" s="113">
        <f t="shared" si="21"/>
        <v>0</v>
      </c>
      <c r="BH154" s="113">
        <f t="shared" si="22"/>
        <v>0</v>
      </c>
      <c r="BI154" s="113">
        <f t="shared" si="23"/>
        <v>0</v>
      </c>
      <c r="BJ154" s="21" t="s">
        <v>88</v>
      </c>
      <c r="BK154" s="113">
        <f t="shared" si="24"/>
        <v>0</v>
      </c>
      <c r="BL154" s="21" t="s">
        <v>181</v>
      </c>
      <c r="BM154" s="21" t="s">
        <v>377</v>
      </c>
    </row>
    <row r="155" spans="2:65" s="1" customFormat="1" ht="31.5" customHeight="1">
      <c r="B155" s="38"/>
      <c r="C155" s="171" t="s">
        <v>381</v>
      </c>
      <c r="D155" s="171" t="s">
        <v>177</v>
      </c>
      <c r="E155" s="172" t="s">
        <v>2423</v>
      </c>
      <c r="F155" s="265" t="s">
        <v>2424</v>
      </c>
      <c r="G155" s="265"/>
      <c r="H155" s="265"/>
      <c r="I155" s="265"/>
      <c r="J155" s="173" t="s">
        <v>461</v>
      </c>
      <c r="K155" s="174">
        <v>164</v>
      </c>
      <c r="L155" s="266">
        <v>0</v>
      </c>
      <c r="M155" s="267"/>
      <c r="N155" s="268">
        <f t="shared" si="15"/>
        <v>0</v>
      </c>
      <c r="O155" s="268"/>
      <c r="P155" s="268"/>
      <c r="Q155" s="268"/>
      <c r="R155" s="40"/>
      <c r="T155" s="175" t="s">
        <v>22</v>
      </c>
      <c r="U155" s="47" t="s">
        <v>45</v>
      </c>
      <c r="V155" s="39"/>
      <c r="W155" s="176">
        <f t="shared" si="16"/>
        <v>0</v>
      </c>
      <c r="X155" s="176">
        <v>0</v>
      </c>
      <c r="Y155" s="176">
        <f t="shared" si="17"/>
        <v>0</v>
      </c>
      <c r="Z155" s="176">
        <v>0</v>
      </c>
      <c r="AA155" s="177">
        <f t="shared" si="18"/>
        <v>0</v>
      </c>
      <c r="AR155" s="21" t="s">
        <v>181</v>
      </c>
      <c r="AT155" s="21" t="s">
        <v>177</v>
      </c>
      <c r="AU155" s="21" t="s">
        <v>140</v>
      </c>
      <c r="AY155" s="21" t="s">
        <v>176</v>
      </c>
      <c r="BE155" s="113">
        <f t="shared" si="19"/>
        <v>0</v>
      </c>
      <c r="BF155" s="113">
        <f t="shared" si="20"/>
        <v>0</v>
      </c>
      <c r="BG155" s="113">
        <f t="shared" si="21"/>
        <v>0</v>
      </c>
      <c r="BH155" s="113">
        <f t="shared" si="22"/>
        <v>0</v>
      </c>
      <c r="BI155" s="113">
        <f t="shared" si="23"/>
        <v>0</v>
      </c>
      <c r="BJ155" s="21" t="s">
        <v>88</v>
      </c>
      <c r="BK155" s="113">
        <f t="shared" si="24"/>
        <v>0</v>
      </c>
      <c r="BL155" s="21" t="s">
        <v>181</v>
      </c>
      <c r="BM155" s="21" t="s">
        <v>381</v>
      </c>
    </row>
    <row r="156" spans="2:65" s="1" customFormat="1" ht="22.5" customHeight="1">
      <c r="B156" s="38"/>
      <c r="C156" s="171" t="s">
        <v>386</v>
      </c>
      <c r="D156" s="171" t="s">
        <v>177</v>
      </c>
      <c r="E156" s="172" t="s">
        <v>2425</v>
      </c>
      <c r="F156" s="265" t="s">
        <v>2426</v>
      </c>
      <c r="G156" s="265"/>
      <c r="H156" s="265"/>
      <c r="I156" s="265"/>
      <c r="J156" s="173" t="s">
        <v>2427</v>
      </c>
      <c r="K156" s="174">
        <v>1</v>
      </c>
      <c r="L156" s="266">
        <v>0</v>
      </c>
      <c r="M156" s="267"/>
      <c r="N156" s="268">
        <f t="shared" si="15"/>
        <v>0</v>
      </c>
      <c r="O156" s="268"/>
      <c r="P156" s="268"/>
      <c r="Q156" s="268"/>
      <c r="R156" s="40"/>
      <c r="T156" s="175" t="s">
        <v>22</v>
      </c>
      <c r="U156" s="47" t="s">
        <v>45</v>
      </c>
      <c r="V156" s="39"/>
      <c r="W156" s="176">
        <f t="shared" si="16"/>
        <v>0</v>
      </c>
      <c r="X156" s="176">
        <v>0</v>
      </c>
      <c r="Y156" s="176">
        <f t="shared" si="17"/>
        <v>0</v>
      </c>
      <c r="Z156" s="176">
        <v>0</v>
      </c>
      <c r="AA156" s="177">
        <f t="shared" si="18"/>
        <v>0</v>
      </c>
      <c r="AR156" s="21" t="s">
        <v>181</v>
      </c>
      <c r="AT156" s="21" t="s">
        <v>177</v>
      </c>
      <c r="AU156" s="21" t="s">
        <v>140</v>
      </c>
      <c r="AY156" s="21" t="s">
        <v>176</v>
      </c>
      <c r="BE156" s="113">
        <f t="shared" si="19"/>
        <v>0</v>
      </c>
      <c r="BF156" s="113">
        <f t="shared" si="20"/>
        <v>0</v>
      </c>
      <c r="BG156" s="113">
        <f t="shared" si="21"/>
        <v>0</v>
      </c>
      <c r="BH156" s="113">
        <f t="shared" si="22"/>
        <v>0</v>
      </c>
      <c r="BI156" s="113">
        <f t="shared" si="23"/>
        <v>0</v>
      </c>
      <c r="BJ156" s="21" t="s">
        <v>88</v>
      </c>
      <c r="BK156" s="113">
        <f t="shared" si="24"/>
        <v>0</v>
      </c>
      <c r="BL156" s="21" t="s">
        <v>181</v>
      </c>
      <c r="BM156" s="21" t="s">
        <v>386</v>
      </c>
    </row>
    <row r="157" spans="2:65" s="1" customFormat="1" ht="31.5" customHeight="1">
      <c r="B157" s="38"/>
      <c r="C157" s="171" t="s">
        <v>391</v>
      </c>
      <c r="D157" s="171" t="s">
        <v>177</v>
      </c>
      <c r="E157" s="172" t="s">
        <v>2428</v>
      </c>
      <c r="F157" s="265" t="s">
        <v>2429</v>
      </c>
      <c r="G157" s="265"/>
      <c r="H157" s="265"/>
      <c r="I157" s="265"/>
      <c r="J157" s="173" t="s">
        <v>1230</v>
      </c>
      <c r="K157" s="214">
        <v>0</v>
      </c>
      <c r="L157" s="266">
        <v>0</v>
      </c>
      <c r="M157" s="267"/>
      <c r="N157" s="268">
        <f t="shared" si="15"/>
        <v>0</v>
      </c>
      <c r="O157" s="268"/>
      <c r="P157" s="268"/>
      <c r="Q157" s="268"/>
      <c r="R157" s="40"/>
      <c r="T157" s="175" t="s">
        <v>22</v>
      </c>
      <c r="U157" s="47" t="s">
        <v>45</v>
      </c>
      <c r="V157" s="39"/>
      <c r="W157" s="176">
        <f t="shared" si="16"/>
        <v>0</v>
      </c>
      <c r="X157" s="176">
        <v>0</v>
      </c>
      <c r="Y157" s="176">
        <f t="shared" si="17"/>
        <v>0</v>
      </c>
      <c r="Z157" s="176">
        <v>0</v>
      </c>
      <c r="AA157" s="177">
        <f t="shared" si="18"/>
        <v>0</v>
      </c>
      <c r="AR157" s="21" t="s">
        <v>181</v>
      </c>
      <c r="AT157" s="21" t="s">
        <v>177</v>
      </c>
      <c r="AU157" s="21" t="s">
        <v>140</v>
      </c>
      <c r="AY157" s="21" t="s">
        <v>176</v>
      </c>
      <c r="BE157" s="113">
        <f t="shared" si="19"/>
        <v>0</v>
      </c>
      <c r="BF157" s="113">
        <f t="shared" si="20"/>
        <v>0</v>
      </c>
      <c r="BG157" s="113">
        <f t="shared" si="21"/>
        <v>0</v>
      </c>
      <c r="BH157" s="113">
        <f t="shared" si="22"/>
        <v>0</v>
      </c>
      <c r="BI157" s="113">
        <f t="shared" si="23"/>
        <v>0</v>
      </c>
      <c r="BJ157" s="21" t="s">
        <v>88</v>
      </c>
      <c r="BK157" s="113">
        <f t="shared" si="24"/>
        <v>0</v>
      </c>
      <c r="BL157" s="21" t="s">
        <v>181</v>
      </c>
      <c r="BM157" s="21" t="s">
        <v>391</v>
      </c>
    </row>
    <row r="158" spans="2:63" s="9" customFormat="1" ht="29.85" customHeight="1">
      <c r="B158" s="160"/>
      <c r="C158" s="161"/>
      <c r="D158" s="170" t="s">
        <v>2371</v>
      </c>
      <c r="E158" s="170"/>
      <c r="F158" s="170"/>
      <c r="G158" s="170"/>
      <c r="H158" s="170"/>
      <c r="I158" s="170"/>
      <c r="J158" s="170"/>
      <c r="K158" s="170"/>
      <c r="L158" s="170"/>
      <c r="M158" s="170"/>
      <c r="N158" s="277">
        <f>BK158</f>
        <v>0</v>
      </c>
      <c r="O158" s="278"/>
      <c r="P158" s="278"/>
      <c r="Q158" s="278"/>
      <c r="R158" s="163"/>
      <c r="T158" s="164"/>
      <c r="U158" s="161"/>
      <c r="V158" s="161"/>
      <c r="W158" s="165">
        <f>SUM(W159:W172)</f>
        <v>0</v>
      </c>
      <c r="X158" s="161"/>
      <c r="Y158" s="165">
        <f>SUM(Y159:Y172)</f>
        <v>0</v>
      </c>
      <c r="Z158" s="161"/>
      <c r="AA158" s="166">
        <f>SUM(AA159:AA172)</f>
        <v>0</v>
      </c>
      <c r="AR158" s="167" t="s">
        <v>88</v>
      </c>
      <c r="AT158" s="168" t="s">
        <v>79</v>
      </c>
      <c r="AU158" s="168" t="s">
        <v>88</v>
      </c>
      <c r="AY158" s="167" t="s">
        <v>176</v>
      </c>
      <c r="BK158" s="169">
        <f>SUM(BK159:BK172)</f>
        <v>0</v>
      </c>
    </row>
    <row r="159" spans="2:65" s="1" customFormat="1" ht="31.5" customHeight="1">
      <c r="B159" s="38"/>
      <c r="C159" s="171" t="s">
        <v>403</v>
      </c>
      <c r="D159" s="171" t="s">
        <v>177</v>
      </c>
      <c r="E159" s="172" t="s">
        <v>2430</v>
      </c>
      <c r="F159" s="265" t="s">
        <v>2431</v>
      </c>
      <c r="G159" s="265"/>
      <c r="H159" s="265"/>
      <c r="I159" s="265"/>
      <c r="J159" s="173" t="s">
        <v>461</v>
      </c>
      <c r="K159" s="174">
        <v>12</v>
      </c>
      <c r="L159" s="266">
        <v>0</v>
      </c>
      <c r="M159" s="267"/>
      <c r="N159" s="268">
        <f aca="true" t="shared" si="25" ref="N159:N172">ROUND(L159*K159,2)</f>
        <v>0</v>
      </c>
      <c r="O159" s="268"/>
      <c r="P159" s="268"/>
      <c r="Q159" s="268"/>
      <c r="R159" s="40"/>
      <c r="T159" s="175" t="s">
        <v>22</v>
      </c>
      <c r="U159" s="47" t="s">
        <v>45</v>
      </c>
      <c r="V159" s="39"/>
      <c r="W159" s="176">
        <f aca="true" t="shared" si="26" ref="W159:W172">V159*K159</f>
        <v>0</v>
      </c>
      <c r="X159" s="176">
        <v>0</v>
      </c>
      <c r="Y159" s="176">
        <f aca="true" t="shared" si="27" ref="Y159:Y172">X159*K159</f>
        <v>0</v>
      </c>
      <c r="Z159" s="176">
        <v>0</v>
      </c>
      <c r="AA159" s="177">
        <f aca="true" t="shared" si="28" ref="AA159:AA172">Z159*K159</f>
        <v>0</v>
      </c>
      <c r="AR159" s="21" t="s">
        <v>181</v>
      </c>
      <c r="AT159" s="21" t="s">
        <v>177</v>
      </c>
      <c r="AU159" s="21" t="s">
        <v>140</v>
      </c>
      <c r="AY159" s="21" t="s">
        <v>176</v>
      </c>
      <c r="BE159" s="113">
        <f aca="true" t="shared" si="29" ref="BE159:BE172">IF(U159="základní",N159,0)</f>
        <v>0</v>
      </c>
      <c r="BF159" s="113">
        <f aca="true" t="shared" si="30" ref="BF159:BF172">IF(U159="snížená",N159,0)</f>
        <v>0</v>
      </c>
      <c r="BG159" s="113">
        <f aca="true" t="shared" si="31" ref="BG159:BG172">IF(U159="zákl. přenesená",N159,0)</f>
        <v>0</v>
      </c>
      <c r="BH159" s="113">
        <f aca="true" t="shared" si="32" ref="BH159:BH172">IF(U159="sníž. přenesená",N159,0)</f>
        <v>0</v>
      </c>
      <c r="BI159" s="113">
        <f aca="true" t="shared" si="33" ref="BI159:BI172">IF(U159="nulová",N159,0)</f>
        <v>0</v>
      </c>
      <c r="BJ159" s="21" t="s">
        <v>88</v>
      </c>
      <c r="BK159" s="113">
        <f aca="true" t="shared" si="34" ref="BK159:BK172">ROUND(L159*K159,2)</f>
        <v>0</v>
      </c>
      <c r="BL159" s="21" t="s">
        <v>181</v>
      </c>
      <c r="BM159" s="21" t="s">
        <v>403</v>
      </c>
    </row>
    <row r="160" spans="2:65" s="1" customFormat="1" ht="31.5" customHeight="1">
      <c r="B160" s="38"/>
      <c r="C160" s="171" t="s">
        <v>425</v>
      </c>
      <c r="D160" s="171" t="s">
        <v>177</v>
      </c>
      <c r="E160" s="172" t="s">
        <v>2432</v>
      </c>
      <c r="F160" s="265" t="s">
        <v>2433</v>
      </c>
      <c r="G160" s="265"/>
      <c r="H160" s="265"/>
      <c r="I160" s="265"/>
      <c r="J160" s="173" t="s">
        <v>461</v>
      </c>
      <c r="K160" s="174">
        <v>82</v>
      </c>
      <c r="L160" s="266">
        <v>0</v>
      </c>
      <c r="M160" s="267"/>
      <c r="N160" s="268">
        <f t="shared" si="25"/>
        <v>0</v>
      </c>
      <c r="O160" s="268"/>
      <c r="P160" s="268"/>
      <c r="Q160" s="268"/>
      <c r="R160" s="40"/>
      <c r="T160" s="175" t="s">
        <v>22</v>
      </c>
      <c r="U160" s="47" t="s">
        <v>45</v>
      </c>
      <c r="V160" s="39"/>
      <c r="W160" s="176">
        <f t="shared" si="26"/>
        <v>0</v>
      </c>
      <c r="X160" s="176">
        <v>0</v>
      </c>
      <c r="Y160" s="176">
        <f t="shared" si="27"/>
        <v>0</v>
      </c>
      <c r="Z160" s="176">
        <v>0</v>
      </c>
      <c r="AA160" s="177">
        <f t="shared" si="28"/>
        <v>0</v>
      </c>
      <c r="AR160" s="21" t="s">
        <v>181</v>
      </c>
      <c r="AT160" s="21" t="s">
        <v>177</v>
      </c>
      <c r="AU160" s="21" t="s">
        <v>140</v>
      </c>
      <c r="AY160" s="21" t="s">
        <v>176</v>
      </c>
      <c r="BE160" s="113">
        <f t="shared" si="29"/>
        <v>0</v>
      </c>
      <c r="BF160" s="113">
        <f t="shared" si="30"/>
        <v>0</v>
      </c>
      <c r="BG160" s="113">
        <f t="shared" si="31"/>
        <v>0</v>
      </c>
      <c r="BH160" s="113">
        <f t="shared" si="32"/>
        <v>0</v>
      </c>
      <c r="BI160" s="113">
        <f t="shared" si="33"/>
        <v>0</v>
      </c>
      <c r="BJ160" s="21" t="s">
        <v>88</v>
      </c>
      <c r="BK160" s="113">
        <f t="shared" si="34"/>
        <v>0</v>
      </c>
      <c r="BL160" s="21" t="s">
        <v>181</v>
      </c>
      <c r="BM160" s="21" t="s">
        <v>425</v>
      </c>
    </row>
    <row r="161" spans="2:65" s="1" customFormat="1" ht="31.5" customHeight="1">
      <c r="B161" s="38"/>
      <c r="C161" s="171" t="s">
        <v>430</v>
      </c>
      <c r="D161" s="171" t="s">
        <v>177</v>
      </c>
      <c r="E161" s="172" t="s">
        <v>2434</v>
      </c>
      <c r="F161" s="265" t="s">
        <v>2435</v>
      </c>
      <c r="G161" s="265"/>
      <c r="H161" s="265"/>
      <c r="I161" s="265"/>
      <c r="J161" s="173" t="s">
        <v>461</v>
      </c>
      <c r="K161" s="174">
        <v>12</v>
      </c>
      <c r="L161" s="266">
        <v>0</v>
      </c>
      <c r="M161" s="267"/>
      <c r="N161" s="268">
        <f t="shared" si="25"/>
        <v>0</v>
      </c>
      <c r="O161" s="268"/>
      <c r="P161" s="268"/>
      <c r="Q161" s="268"/>
      <c r="R161" s="40"/>
      <c r="T161" s="175" t="s">
        <v>22</v>
      </c>
      <c r="U161" s="47" t="s">
        <v>45</v>
      </c>
      <c r="V161" s="39"/>
      <c r="W161" s="176">
        <f t="shared" si="26"/>
        <v>0</v>
      </c>
      <c r="X161" s="176">
        <v>0</v>
      </c>
      <c r="Y161" s="176">
        <f t="shared" si="27"/>
        <v>0</v>
      </c>
      <c r="Z161" s="176">
        <v>0</v>
      </c>
      <c r="AA161" s="177">
        <f t="shared" si="28"/>
        <v>0</v>
      </c>
      <c r="AR161" s="21" t="s">
        <v>181</v>
      </c>
      <c r="AT161" s="21" t="s">
        <v>177</v>
      </c>
      <c r="AU161" s="21" t="s">
        <v>140</v>
      </c>
      <c r="AY161" s="21" t="s">
        <v>176</v>
      </c>
      <c r="BE161" s="113">
        <f t="shared" si="29"/>
        <v>0</v>
      </c>
      <c r="BF161" s="113">
        <f t="shared" si="30"/>
        <v>0</v>
      </c>
      <c r="BG161" s="113">
        <f t="shared" si="31"/>
        <v>0</v>
      </c>
      <c r="BH161" s="113">
        <f t="shared" si="32"/>
        <v>0</v>
      </c>
      <c r="BI161" s="113">
        <f t="shared" si="33"/>
        <v>0</v>
      </c>
      <c r="BJ161" s="21" t="s">
        <v>88</v>
      </c>
      <c r="BK161" s="113">
        <f t="shared" si="34"/>
        <v>0</v>
      </c>
      <c r="BL161" s="21" t="s">
        <v>181</v>
      </c>
      <c r="BM161" s="21" t="s">
        <v>430</v>
      </c>
    </row>
    <row r="162" spans="2:65" s="1" customFormat="1" ht="31.5" customHeight="1">
      <c r="B162" s="38"/>
      <c r="C162" s="171" t="s">
        <v>434</v>
      </c>
      <c r="D162" s="171" t="s">
        <v>177</v>
      </c>
      <c r="E162" s="172" t="s">
        <v>2436</v>
      </c>
      <c r="F162" s="265" t="s">
        <v>2437</v>
      </c>
      <c r="G162" s="265"/>
      <c r="H162" s="265"/>
      <c r="I162" s="265"/>
      <c r="J162" s="173" t="s">
        <v>461</v>
      </c>
      <c r="K162" s="174">
        <v>82</v>
      </c>
      <c r="L162" s="266">
        <v>0</v>
      </c>
      <c r="M162" s="267"/>
      <c r="N162" s="268">
        <f t="shared" si="25"/>
        <v>0</v>
      </c>
      <c r="O162" s="268"/>
      <c r="P162" s="268"/>
      <c r="Q162" s="268"/>
      <c r="R162" s="40"/>
      <c r="T162" s="175" t="s">
        <v>22</v>
      </c>
      <c r="U162" s="47" t="s">
        <v>45</v>
      </c>
      <c r="V162" s="39"/>
      <c r="W162" s="176">
        <f t="shared" si="26"/>
        <v>0</v>
      </c>
      <c r="X162" s="176">
        <v>0</v>
      </c>
      <c r="Y162" s="176">
        <f t="shared" si="27"/>
        <v>0</v>
      </c>
      <c r="Z162" s="176">
        <v>0</v>
      </c>
      <c r="AA162" s="177">
        <f t="shared" si="28"/>
        <v>0</v>
      </c>
      <c r="AR162" s="21" t="s">
        <v>181</v>
      </c>
      <c r="AT162" s="21" t="s">
        <v>177</v>
      </c>
      <c r="AU162" s="21" t="s">
        <v>140</v>
      </c>
      <c r="AY162" s="21" t="s">
        <v>176</v>
      </c>
      <c r="BE162" s="113">
        <f t="shared" si="29"/>
        <v>0</v>
      </c>
      <c r="BF162" s="113">
        <f t="shared" si="30"/>
        <v>0</v>
      </c>
      <c r="BG162" s="113">
        <f t="shared" si="31"/>
        <v>0</v>
      </c>
      <c r="BH162" s="113">
        <f t="shared" si="32"/>
        <v>0</v>
      </c>
      <c r="BI162" s="113">
        <f t="shared" si="33"/>
        <v>0</v>
      </c>
      <c r="BJ162" s="21" t="s">
        <v>88</v>
      </c>
      <c r="BK162" s="113">
        <f t="shared" si="34"/>
        <v>0</v>
      </c>
      <c r="BL162" s="21" t="s">
        <v>181</v>
      </c>
      <c r="BM162" s="21" t="s">
        <v>434</v>
      </c>
    </row>
    <row r="163" spans="2:65" s="1" customFormat="1" ht="31.5" customHeight="1">
      <c r="B163" s="38"/>
      <c r="C163" s="171" t="s">
        <v>438</v>
      </c>
      <c r="D163" s="171" t="s">
        <v>177</v>
      </c>
      <c r="E163" s="172" t="s">
        <v>2438</v>
      </c>
      <c r="F163" s="265" t="s">
        <v>2439</v>
      </c>
      <c r="G163" s="265"/>
      <c r="H163" s="265"/>
      <c r="I163" s="265"/>
      <c r="J163" s="173" t="s">
        <v>461</v>
      </c>
      <c r="K163" s="174">
        <v>94</v>
      </c>
      <c r="L163" s="266">
        <v>0</v>
      </c>
      <c r="M163" s="267"/>
      <c r="N163" s="268">
        <f t="shared" si="25"/>
        <v>0</v>
      </c>
      <c r="O163" s="268"/>
      <c r="P163" s="268"/>
      <c r="Q163" s="268"/>
      <c r="R163" s="40"/>
      <c r="T163" s="175" t="s">
        <v>22</v>
      </c>
      <c r="U163" s="47" t="s">
        <v>45</v>
      </c>
      <c r="V163" s="39"/>
      <c r="W163" s="176">
        <f t="shared" si="26"/>
        <v>0</v>
      </c>
      <c r="X163" s="176">
        <v>0</v>
      </c>
      <c r="Y163" s="176">
        <f t="shared" si="27"/>
        <v>0</v>
      </c>
      <c r="Z163" s="176">
        <v>0</v>
      </c>
      <c r="AA163" s="177">
        <f t="shared" si="28"/>
        <v>0</v>
      </c>
      <c r="AR163" s="21" t="s">
        <v>181</v>
      </c>
      <c r="AT163" s="21" t="s">
        <v>177</v>
      </c>
      <c r="AU163" s="21" t="s">
        <v>140</v>
      </c>
      <c r="AY163" s="21" t="s">
        <v>176</v>
      </c>
      <c r="BE163" s="113">
        <f t="shared" si="29"/>
        <v>0</v>
      </c>
      <c r="BF163" s="113">
        <f t="shared" si="30"/>
        <v>0</v>
      </c>
      <c r="BG163" s="113">
        <f t="shared" si="31"/>
        <v>0</v>
      </c>
      <c r="BH163" s="113">
        <f t="shared" si="32"/>
        <v>0</v>
      </c>
      <c r="BI163" s="113">
        <f t="shared" si="33"/>
        <v>0</v>
      </c>
      <c r="BJ163" s="21" t="s">
        <v>88</v>
      </c>
      <c r="BK163" s="113">
        <f t="shared" si="34"/>
        <v>0</v>
      </c>
      <c r="BL163" s="21" t="s">
        <v>181</v>
      </c>
      <c r="BM163" s="21" t="s">
        <v>438</v>
      </c>
    </row>
    <row r="164" spans="2:65" s="1" customFormat="1" ht="31.5" customHeight="1">
      <c r="B164" s="38"/>
      <c r="C164" s="171" t="s">
        <v>442</v>
      </c>
      <c r="D164" s="171" t="s">
        <v>177</v>
      </c>
      <c r="E164" s="172" t="s">
        <v>2440</v>
      </c>
      <c r="F164" s="265" t="s">
        <v>2441</v>
      </c>
      <c r="G164" s="265"/>
      <c r="H164" s="265"/>
      <c r="I164" s="265"/>
      <c r="J164" s="173" t="s">
        <v>461</v>
      </c>
      <c r="K164" s="174">
        <v>6</v>
      </c>
      <c r="L164" s="266">
        <v>0</v>
      </c>
      <c r="M164" s="267"/>
      <c r="N164" s="268">
        <f t="shared" si="25"/>
        <v>0</v>
      </c>
      <c r="O164" s="268"/>
      <c r="P164" s="268"/>
      <c r="Q164" s="268"/>
      <c r="R164" s="40"/>
      <c r="T164" s="175" t="s">
        <v>22</v>
      </c>
      <c r="U164" s="47" t="s">
        <v>45</v>
      </c>
      <c r="V164" s="39"/>
      <c r="W164" s="176">
        <f t="shared" si="26"/>
        <v>0</v>
      </c>
      <c r="X164" s="176">
        <v>0</v>
      </c>
      <c r="Y164" s="176">
        <f t="shared" si="27"/>
        <v>0</v>
      </c>
      <c r="Z164" s="176">
        <v>0</v>
      </c>
      <c r="AA164" s="177">
        <f t="shared" si="28"/>
        <v>0</v>
      </c>
      <c r="AR164" s="21" t="s">
        <v>181</v>
      </c>
      <c r="AT164" s="21" t="s">
        <v>177</v>
      </c>
      <c r="AU164" s="21" t="s">
        <v>140</v>
      </c>
      <c r="AY164" s="21" t="s">
        <v>176</v>
      </c>
      <c r="BE164" s="113">
        <f t="shared" si="29"/>
        <v>0</v>
      </c>
      <c r="BF164" s="113">
        <f t="shared" si="30"/>
        <v>0</v>
      </c>
      <c r="BG164" s="113">
        <f t="shared" si="31"/>
        <v>0</v>
      </c>
      <c r="BH164" s="113">
        <f t="shared" si="32"/>
        <v>0</v>
      </c>
      <c r="BI164" s="113">
        <f t="shared" si="33"/>
        <v>0</v>
      </c>
      <c r="BJ164" s="21" t="s">
        <v>88</v>
      </c>
      <c r="BK164" s="113">
        <f t="shared" si="34"/>
        <v>0</v>
      </c>
      <c r="BL164" s="21" t="s">
        <v>181</v>
      </c>
      <c r="BM164" s="21" t="s">
        <v>442</v>
      </c>
    </row>
    <row r="165" spans="2:65" s="1" customFormat="1" ht="31.5" customHeight="1">
      <c r="B165" s="38"/>
      <c r="C165" s="171" t="s">
        <v>449</v>
      </c>
      <c r="D165" s="171" t="s">
        <v>177</v>
      </c>
      <c r="E165" s="172" t="s">
        <v>2442</v>
      </c>
      <c r="F165" s="265" t="s">
        <v>2443</v>
      </c>
      <c r="G165" s="265"/>
      <c r="H165" s="265"/>
      <c r="I165" s="265"/>
      <c r="J165" s="173" t="s">
        <v>461</v>
      </c>
      <c r="K165" s="174">
        <v>18</v>
      </c>
      <c r="L165" s="266">
        <v>0</v>
      </c>
      <c r="M165" s="267"/>
      <c r="N165" s="268">
        <f t="shared" si="25"/>
        <v>0</v>
      </c>
      <c r="O165" s="268"/>
      <c r="P165" s="268"/>
      <c r="Q165" s="268"/>
      <c r="R165" s="40"/>
      <c r="T165" s="175" t="s">
        <v>22</v>
      </c>
      <c r="U165" s="47" t="s">
        <v>45</v>
      </c>
      <c r="V165" s="39"/>
      <c r="W165" s="176">
        <f t="shared" si="26"/>
        <v>0</v>
      </c>
      <c r="X165" s="176">
        <v>0</v>
      </c>
      <c r="Y165" s="176">
        <f t="shared" si="27"/>
        <v>0</v>
      </c>
      <c r="Z165" s="176">
        <v>0</v>
      </c>
      <c r="AA165" s="177">
        <f t="shared" si="28"/>
        <v>0</v>
      </c>
      <c r="AR165" s="21" t="s">
        <v>181</v>
      </c>
      <c r="AT165" s="21" t="s">
        <v>177</v>
      </c>
      <c r="AU165" s="21" t="s">
        <v>140</v>
      </c>
      <c r="AY165" s="21" t="s">
        <v>176</v>
      </c>
      <c r="BE165" s="113">
        <f t="shared" si="29"/>
        <v>0</v>
      </c>
      <c r="BF165" s="113">
        <f t="shared" si="30"/>
        <v>0</v>
      </c>
      <c r="BG165" s="113">
        <f t="shared" si="31"/>
        <v>0</v>
      </c>
      <c r="BH165" s="113">
        <f t="shared" si="32"/>
        <v>0</v>
      </c>
      <c r="BI165" s="113">
        <f t="shared" si="33"/>
        <v>0</v>
      </c>
      <c r="BJ165" s="21" t="s">
        <v>88</v>
      </c>
      <c r="BK165" s="113">
        <f t="shared" si="34"/>
        <v>0</v>
      </c>
      <c r="BL165" s="21" t="s">
        <v>181</v>
      </c>
      <c r="BM165" s="21" t="s">
        <v>449</v>
      </c>
    </row>
    <row r="166" spans="2:65" s="1" customFormat="1" ht="31.5" customHeight="1">
      <c r="B166" s="38"/>
      <c r="C166" s="171" t="s">
        <v>453</v>
      </c>
      <c r="D166" s="171" t="s">
        <v>177</v>
      </c>
      <c r="E166" s="172" t="s">
        <v>2444</v>
      </c>
      <c r="F166" s="265" t="s">
        <v>2445</v>
      </c>
      <c r="G166" s="265"/>
      <c r="H166" s="265"/>
      <c r="I166" s="265"/>
      <c r="J166" s="173" t="s">
        <v>461</v>
      </c>
      <c r="K166" s="174">
        <v>4</v>
      </c>
      <c r="L166" s="266">
        <v>0</v>
      </c>
      <c r="M166" s="267"/>
      <c r="N166" s="268">
        <f t="shared" si="25"/>
        <v>0</v>
      </c>
      <c r="O166" s="268"/>
      <c r="P166" s="268"/>
      <c r="Q166" s="268"/>
      <c r="R166" s="40"/>
      <c r="T166" s="175" t="s">
        <v>22</v>
      </c>
      <c r="U166" s="47" t="s">
        <v>45</v>
      </c>
      <c r="V166" s="39"/>
      <c r="W166" s="176">
        <f t="shared" si="26"/>
        <v>0</v>
      </c>
      <c r="X166" s="176">
        <v>0</v>
      </c>
      <c r="Y166" s="176">
        <f t="shared" si="27"/>
        <v>0</v>
      </c>
      <c r="Z166" s="176">
        <v>0</v>
      </c>
      <c r="AA166" s="177">
        <f t="shared" si="28"/>
        <v>0</v>
      </c>
      <c r="AR166" s="21" t="s">
        <v>181</v>
      </c>
      <c r="AT166" s="21" t="s">
        <v>177</v>
      </c>
      <c r="AU166" s="21" t="s">
        <v>140</v>
      </c>
      <c r="AY166" s="21" t="s">
        <v>176</v>
      </c>
      <c r="BE166" s="113">
        <f t="shared" si="29"/>
        <v>0</v>
      </c>
      <c r="BF166" s="113">
        <f t="shared" si="30"/>
        <v>0</v>
      </c>
      <c r="BG166" s="113">
        <f t="shared" si="31"/>
        <v>0</v>
      </c>
      <c r="BH166" s="113">
        <f t="shared" si="32"/>
        <v>0</v>
      </c>
      <c r="BI166" s="113">
        <f t="shared" si="33"/>
        <v>0</v>
      </c>
      <c r="BJ166" s="21" t="s">
        <v>88</v>
      </c>
      <c r="BK166" s="113">
        <f t="shared" si="34"/>
        <v>0</v>
      </c>
      <c r="BL166" s="21" t="s">
        <v>181</v>
      </c>
      <c r="BM166" s="21" t="s">
        <v>453</v>
      </c>
    </row>
    <row r="167" spans="2:65" s="1" customFormat="1" ht="22.5" customHeight="1">
      <c r="B167" s="38"/>
      <c r="C167" s="171" t="s">
        <v>458</v>
      </c>
      <c r="D167" s="171" t="s">
        <v>177</v>
      </c>
      <c r="E167" s="172" t="s">
        <v>2446</v>
      </c>
      <c r="F167" s="265" t="s">
        <v>2447</v>
      </c>
      <c r="G167" s="265"/>
      <c r="H167" s="265"/>
      <c r="I167" s="265"/>
      <c r="J167" s="173" t="s">
        <v>461</v>
      </c>
      <c r="K167" s="174">
        <v>24</v>
      </c>
      <c r="L167" s="266">
        <v>0</v>
      </c>
      <c r="M167" s="267"/>
      <c r="N167" s="268">
        <f t="shared" si="25"/>
        <v>0</v>
      </c>
      <c r="O167" s="268"/>
      <c r="P167" s="268"/>
      <c r="Q167" s="268"/>
      <c r="R167" s="40"/>
      <c r="T167" s="175" t="s">
        <v>22</v>
      </c>
      <c r="U167" s="47" t="s">
        <v>45</v>
      </c>
      <c r="V167" s="39"/>
      <c r="W167" s="176">
        <f t="shared" si="26"/>
        <v>0</v>
      </c>
      <c r="X167" s="176">
        <v>0</v>
      </c>
      <c r="Y167" s="176">
        <f t="shared" si="27"/>
        <v>0</v>
      </c>
      <c r="Z167" s="176">
        <v>0</v>
      </c>
      <c r="AA167" s="177">
        <f t="shared" si="28"/>
        <v>0</v>
      </c>
      <c r="AR167" s="21" t="s">
        <v>181</v>
      </c>
      <c r="AT167" s="21" t="s">
        <v>177</v>
      </c>
      <c r="AU167" s="21" t="s">
        <v>140</v>
      </c>
      <c r="AY167" s="21" t="s">
        <v>176</v>
      </c>
      <c r="BE167" s="113">
        <f t="shared" si="29"/>
        <v>0</v>
      </c>
      <c r="BF167" s="113">
        <f t="shared" si="30"/>
        <v>0</v>
      </c>
      <c r="BG167" s="113">
        <f t="shared" si="31"/>
        <v>0</v>
      </c>
      <c r="BH167" s="113">
        <f t="shared" si="32"/>
        <v>0</v>
      </c>
      <c r="BI167" s="113">
        <f t="shared" si="33"/>
        <v>0</v>
      </c>
      <c r="BJ167" s="21" t="s">
        <v>88</v>
      </c>
      <c r="BK167" s="113">
        <f t="shared" si="34"/>
        <v>0</v>
      </c>
      <c r="BL167" s="21" t="s">
        <v>181</v>
      </c>
      <c r="BM167" s="21" t="s">
        <v>458</v>
      </c>
    </row>
    <row r="168" spans="2:65" s="1" customFormat="1" ht="22.5" customHeight="1">
      <c r="B168" s="38"/>
      <c r="C168" s="171" t="s">
        <v>463</v>
      </c>
      <c r="D168" s="171" t="s">
        <v>177</v>
      </c>
      <c r="E168" s="172" t="s">
        <v>2448</v>
      </c>
      <c r="F168" s="265" t="s">
        <v>2449</v>
      </c>
      <c r="G168" s="265"/>
      <c r="H168" s="265"/>
      <c r="I168" s="265"/>
      <c r="J168" s="173" t="s">
        <v>461</v>
      </c>
      <c r="K168" s="174">
        <v>16</v>
      </c>
      <c r="L168" s="266">
        <v>0</v>
      </c>
      <c r="M168" s="267"/>
      <c r="N168" s="268">
        <f t="shared" si="25"/>
        <v>0</v>
      </c>
      <c r="O168" s="268"/>
      <c r="P168" s="268"/>
      <c r="Q168" s="268"/>
      <c r="R168" s="40"/>
      <c r="T168" s="175" t="s">
        <v>22</v>
      </c>
      <c r="U168" s="47" t="s">
        <v>45</v>
      </c>
      <c r="V168" s="39"/>
      <c r="W168" s="176">
        <f t="shared" si="26"/>
        <v>0</v>
      </c>
      <c r="X168" s="176">
        <v>0</v>
      </c>
      <c r="Y168" s="176">
        <f t="shared" si="27"/>
        <v>0</v>
      </c>
      <c r="Z168" s="176">
        <v>0</v>
      </c>
      <c r="AA168" s="177">
        <f t="shared" si="28"/>
        <v>0</v>
      </c>
      <c r="AR168" s="21" t="s">
        <v>181</v>
      </c>
      <c r="AT168" s="21" t="s">
        <v>177</v>
      </c>
      <c r="AU168" s="21" t="s">
        <v>140</v>
      </c>
      <c r="AY168" s="21" t="s">
        <v>176</v>
      </c>
      <c r="BE168" s="113">
        <f t="shared" si="29"/>
        <v>0</v>
      </c>
      <c r="BF168" s="113">
        <f t="shared" si="30"/>
        <v>0</v>
      </c>
      <c r="BG168" s="113">
        <f t="shared" si="31"/>
        <v>0</v>
      </c>
      <c r="BH168" s="113">
        <f t="shared" si="32"/>
        <v>0</v>
      </c>
      <c r="BI168" s="113">
        <f t="shared" si="33"/>
        <v>0</v>
      </c>
      <c r="BJ168" s="21" t="s">
        <v>88</v>
      </c>
      <c r="BK168" s="113">
        <f t="shared" si="34"/>
        <v>0</v>
      </c>
      <c r="BL168" s="21" t="s">
        <v>181</v>
      </c>
      <c r="BM168" s="21" t="s">
        <v>463</v>
      </c>
    </row>
    <row r="169" spans="2:65" s="1" customFormat="1" ht="31.5" customHeight="1">
      <c r="B169" s="38"/>
      <c r="C169" s="171" t="s">
        <v>470</v>
      </c>
      <c r="D169" s="171" t="s">
        <v>177</v>
      </c>
      <c r="E169" s="172" t="s">
        <v>2450</v>
      </c>
      <c r="F169" s="265" t="s">
        <v>2451</v>
      </c>
      <c r="G169" s="265"/>
      <c r="H169" s="265"/>
      <c r="I169" s="265"/>
      <c r="J169" s="173" t="s">
        <v>461</v>
      </c>
      <c r="K169" s="174">
        <v>3</v>
      </c>
      <c r="L169" s="266">
        <v>0</v>
      </c>
      <c r="M169" s="267"/>
      <c r="N169" s="268">
        <f t="shared" si="25"/>
        <v>0</v>
      </c>
      <c r="O169" s="268"/>
      <c r="P169" s="268"/>
      <c r="Q169" s="268"/>
      <c r="R169" s="40"/>
      <c r="T169" s="175" t="s">
        <v>22</v>
      </c>
      <c r="U169" s="47" t="s">
        <v>45</v>
      </c>
      <c r="V169" s="39"/>
      <c r="W169" s="176">
        <f t="shared" si="26"/>
        <v>0</v>
      </c>
      <c r="X169" s="176">
        <v>0</v>
      </c>
      <c r="Y169" s="176">
        <f t="shared" si="27"/>
        <v>0</v>
      </c>
      <c r="Z169" s="176">
        <v>0</v>
      </c>
      <c r="AA169" s="177">
        <f t="shared" si="28"/>
        <v>0</v>
      </c>
      <c r="AR169" s="21" t="s">
        <v>181</v>
      </c>
      <c r="AT169" s="21" t="s">
        <v>177</v>
      </c>
      <c r="AU169" s="21" t="s">
        <v>140</v>
      </c>
      <c r="AY169" s="21" t="s">
        <v>176</v>
      </c>
      <c r="BE169" s="113">
        <f t="shared" si="29"/>
        <v>0</v>
      </c>
      <c r="BF169" s="113">
        <f t="shared" si="30"/>
        <v>0</v>
      </c>
      <c r="BG169" s="113">
        <f t="shared" si="31"/>
        <v>0</v>
      </c>
      <c r="BH169" s="113">
        <f t="shared" si="32"/>
        <v>0</v>
      </c>
      <c r="BI169" s="113">
        <f t="shared" si="33"/>
        <v>0</v>
      </c>
      <c r="BJ169" s="21" t="s">
        <v>88</v>
      </c>
      <c r="BK169" s="113">
        <f t="shared" si="34"/>
        <v>0</v>
      </c>
      <c r="BL169" s="21" t="s">
        <v>181</v>
      </c>
      <c r="BM169" s="21" t="s">
        <v>470</v>
      </c>
    </row>
    <row r="170" spans="2:65" s="1" customFormat="1" ht="31.5" customHeight="1">
      <c r="B170" s="38"/>
      <c r="C170" s="171" t="s">
        <v>476</v>
      </c>
      <c r="D170" s="171" t="s">
        <v>177</v>
      </c>
      <c r="E170" s="172" t="s">
        <v>2452</v>
      </c>
      <c r="F170" s="265" t="s">
        <v>2453</v>
      </c>
      <c r="G170" s="265"/>
      <c r="H170" s="265"/>
      <c r="I170" s="265"/>
      <c r="J170" s="173" t="s">
        <v>461</v>
      </c>
      <c r="K170" s="174">
        <v>3</v>
      </c>
      <c r="L170" s="266">
        <v>0</v>
      </c>
      <c r="M170" s="267"/>
      <c r="N170" s="268">
        <f t="shared" si="25"/>
        <v>0</v>
      </c>
      <c r="O170" s="268"/>
      <c r="P170" s="268"/>
      <c r="Q170" s="268"/>
      <c r="R170" s="40"/>
      <c r="T170" s="175" t="s">
        <v>22</v>
      </c>
      <c r="U170" s="47" t="s">
        <v>45</v>
      </c>
      <c r="V170" s="39"/>
      <c r="W170" s="176">
        <f t="shared" si="26"/>
        <v>0</v>
      </c>
      <c r="X170" s="176">
        <v>0</v>
      </c>
      <c r="Y170" s="176">
        <f t="shared" si="27"/>
        <v>0</v>
      </c>
      <c r="Z170" s="176">
        <v>0</v>
      </c>
      <c r="AA170" s="177">
        <f t="shared" si="28"/>
        <v>0</v>
      </c>
      <c r="AR170" s="21" t="s">
        <v>181</v>
      </c>
      <c r="AT170" s="21" t="s">
        <v>177</v>
      </c>
      <c r="AU170" s="21" t="s">
        <v>140</v>
      </c>
      <c r="AY170" s="21" t="s">
        <v>176</v>
      </c>
      <c r="BE170" s="113">
        <f t="shared" si="29"/>
        <v>0</v>
      </c>
      <c r="BF170" s="113">
        <f t="shared" si="30"/>
        <v>0</v>
      </c>
      <c r="BG170" s="113">
        <f t="shared" si="31"/>
        <v>0</v>
      </c>
      <c r="BH170" s="113">
        <f t="shared" si="32"/>
        <v>0</v>
      </c>
      <c r="BI170" s="113">
        <f t="shared" si="33"/>
        <v>0</v>
      </c>
      <c r="BJ170" s="21" t="s">
        <v>88</v>
      </c>
      <c r="BK170" s="113">
        <f t="shared" si="34"/>
        <v>0</v>
      </c>
      <c r="BL170" s="21" t="s">
        <v>181</v>
      </c>
      <c r="BM170" s="21" t="s">
        <v>476</v>
      </c>
    </row>
    <row r="171" spans="2:65" s="1" customFormat="1" ht="22.5" customHeight="1">
      <c r="B171" s="38"/>
      <c r="C171" s="171" t="s">
        <v>483</v>
      </c>
      <c r="D171" s="171" t="s">
        <v>177</v>
      </c>
      <c r="E171" s="172" t="s">
        <v>2454</v>
      </c>
      <c r="F171" s="265" t="s">
        <v>2455</v>
      </c>
      <c r="G171" s="265"/>
      <c r="H171" s="265"/>
      <c r="I171" s="265"/>
      <c r="J171" s="173" t="s">
        <v>461</v>
      </c>
      <c r="K171" s="174">
        <v>6</v>
      </c>
      <c r="L171" s="266">
        <v>0</v>
      </c>
      <c r="M171" s="267"/>
      <c r="N171" s="268">
        <f t="shared" si="25"/>
        <v>0</v>
      </c>
      <c r="O171" s="268"/>
      <c r="P171" s="268"/>
      <c r="Q171" s="268"/>
      <c r="R171" s="40"/>
      <c r="T171" s="175" t="s">
        <v>22</v>
      </c>
      <c r="U171" s="47" t="s">
        <v>45</v>
      </c>
      <c r="V171" s="39"/>
      <c r="W171" s="176">
        <f t="shared" si="26"/>
        <v>0</v>
      </c>
      <c r="X171" s="176">
        <v>0</v>
      </c>
      <c r="Y171" s="176">
        <f t="shared" si="27"/>
        <v>0</v>
      </c>
      <c r="Z171" s="176">
        <v>0</v>
      </c>
      <c r="AA171" s="177">
        <f t="shared" si="28"/>
        <v>0</v>
      </c>
      <c r="AR171" s="21" t="s">
        <v>181</v>
      </c>
      <c r="AT171" s="21" t="s">
        <v>177</v>
      </c>
      <c r="AU171" s="21" t="s">
        <v>140</v>
      </c>
      <c r="AY171" s="21" t="s">
        <v>176</v>
      </c>
      <c r="BE171" s="113">
        <f t="shared" si="29"/>
        <v>0</v>
      </c>
      <c r="BF171" s="113">
        <f t="shared" si="30"/>
        <v>0</v>
      </c>
      <c r="BG171" s="113">
        <f t="shared" si="31"/>
        <v>0</v>
      </c>
      <c r="BH171" s="113">
        <f t="shared" si="32"/>
        <v>0</v>
      </c>
      <c r="BI171" s="113">
        <f t="shared" si="33"/>
        <v>0</v>
      </c>
      <c r="BJ171" s="21" t="s">
        <v>88</v>
      </c>
      <c r="BK171" s="113">
        <f t="shared" si="34"/>
        <v>0</v>
      </c>
      <c r="BL171" s="21" t="s">
        <v>181</v>
      </c>
      <c r="BM171" s="21" t="s">
        <v>483</v>
      </c>
    </row>
    <row r="172" spans="2:65" s="1" customFormat="1" ht="31.5" customHeight="1">
      <c r="B172" s="38"/>
      <c r="C172" s="171" t="s">
        <v>490</v>
      </c>
      <c r="D172" s="171" t="s">
        <v>177</v>
      </c>
      <c r="E172" s="172" t="s">
        <v>2456</v>
      </c>
      <c r="F172" s="265" t="s">
        <v>2457</v>
      </c>
      <c r="G172" s="265"/>
      <c r="H172" s="265"/>
      <c r="I172" s="265"/>
      <c r="J172" s="173" t="s">
        <v>1230</v>
      </c>
      <c r="K172" s="214">
        <v>0</v>
      </c>
      <c r="L172" s="266">
        <v>0</v>
      </c>
      <c r="M172" s="267"/>
      <c r="N172" s="268">
        <f t="shared" si="25"/>
        <v>0</v>
      </c>
      <c r="O172" s="268"/>
      <c r="P172" s="268"/>
      <c r="Q172" s="268"/>
      <c r="R172" s="40"/>
      <c r="T172" s="175" t="s">
        <v>22</v>
      </c>
      <c r="U172" s="47" t="s">
        <v>45</v>
      </c>
      <c r="V172" s="39"/>
      <c r="W172" s="176">
        <f t="shared" si="26"/>
        <v>0</v>
      </c>
      <c r="X172" s="176">
        <v>0</v>
      </c>
      <c r="Y172" s="176">
        <f t="shared" si="27"/>
        <v>0</v>
      </c>
      <c r="Z172" s="176">
        <v>0</v>
      </c>
      <c r="AA172" s="177">
        <f t="shared" si="28"/>
        <v>0</v>
      </c>
      <c r="AR172" s="21" t="s">
        <v>181</v>
      </c>
      <c r="AT172" s="21" t="s">
        <v>177</v>
      </c>
      <c r="AU172" s="21" t="s">
        <v>140</v>
      </c>
      <c r="AY172" s="21" t="s">
        <v>176</v>
      </c>
      <c r="BE172" s="113">
        <f t="shared" si="29"/>
        <v>0</v>
      </c>
      <c r="BF172" s="113">
        <f t="shared" si="30"/>
        <v>0</v>
      </c>
      <c r="BG172" s="113">
        <f t="shared" si="31"/>
        <v>0</v>
      </c>
      <c r="BH172" s="113">
        <f t="shared" si="32"/>
        <v>0</v>
      </c>
      <c r="BI172" s="113">
        <f t="shared" si="33"/>
        <v>0</v>
      </c>
      <c r="BJ172" s="21" t="s">
        <v>88</v>
      </c>
      <c r="BK172" s="113">
        <f t="shared" si="34"/>
        <v>0</v>
      </c>
      <c r="BL172" s="21" t="s">
        <v>181</v>
      </c>
      <c r="BM172" s="21" t="s">
        <v>490</v>
      </c>
    </row>
    <row r="173" spans="2:63" s="9" customFormat="1" ht="29.85" customHeight="1">
      <c r="B173" s="160"/>
      <c r="C173" s="161"/>
      <c r="D173" s="170" t="s">
        <v>2372</v>
      </c>
      <c r="E173" s="170"/>
      <c r="F173" s="170"/>
      <c r="G173" s="170"/>
      <c r="H173" s="170"/>
      <c r="I173" s="170"/>
      <c r="J173" s="170"/>
      <c r="K173" s="170"/>
      <c r="L173" s="170"/>
      <c r="M173" s="170"/>
      <c r="N173" s="277">
        <f>BK173</f>
        <v>0</v>
      </c>
      <c r="O173" s="278"/>
      <c r="P173" s="278"/>
      <c r="Q173" s="278"/>
      <c r="R173" s="163"/>
      <c r="T173" s="164"/>
      <c r="U173" s="161"/>
      <c r="V173" s="161"/>
      <c r="W173" s="165">
        <f>SUM(W174:W197)</f>
        <v>0</v>
      </c>
      <c r="X173" s="161"/>
      <c r="Y173" s="165">
        <f>SUM(Y174:Y197)</f>
        <v>0</v>
      </c>
      <c r="Z173" s="161"/>
      <c r="AA173" s="166">
        <f>SUM(AA174:AA197)</f>
        <v>0</v>
      </c>
      <c r="AR173" s="167" t="s">
        <v>88</v>
      </c>
      <c r="AT173" s="168" t="s">
        <v>79</v>
      </c>
      <c r="AU173" s="168" t="s">
        <v>88</v>
      </c>
      <c r="AY173" s="167" t="s">
        <v>176</v>
      </c>
      <c r="BK173" s="169">
        <f>SUM(BK174:BK197)</f>
        <v>0</v>
      </c>
    </row>
    <row r="174" spans="2:65" s="1" customFormat="1" ht="22.5" customHeight="1">
      <c r="B174" s="38"/>
      <c r="C174" s="171" t="s">
        <v>496</v>
      </c>
      <c r="D174" s="171" t="s">
        <v>177</v>
      </c>
      <c r="E174" s="172" t="s">
        <v>2458</v>
      </c>
      <c r="F174" s="265" t="s">
        <v>2459</v>
      </c>
      <c r="G174" s="265"/>
      <c r="H174" s="265"/>
      <c r="I174" s="265"/>
      <c r="J174" s="173" t="s">
        <v>461</v>
      </c>
      <c r="K174" s="174">
        <v>94</v>
      </c>
      <c r="L174" s="266">
        <v>0</v>
      </c>
      <c r="M174" s="267"/>
      <c r="N174" s="268">
        <f aca="true" t="shared" si="35" ref="N174:N197">ROUND(L174*K174,2)</f>
        <v>0</v>
      </c>
      <c r="O174" s="268"/>
      <c r="P174" s="268"/>
      <c r="Q174" s="268"/>
      <c r="R174" s="40"/>
      <c r="T174" s="175" t="s">
        <v>22</v>
      </c>
      <c r="U174" s="47" t="s">
        <v>45</v>
      </c>
      <c r="V174" s="39"/>
      <c r="W174" s="176">
        <f aca="true" t="shared" si="36" ref="W174:W197">V174*K174</f>
        <v>0</v>
      </c>
      <c r="X174" s="176">
        <v>0</v>
      </c>
      <c r="Y174" s="176">
        <f aca="true" t="shared" si="37" ref="Y174:Y197">X174*K174</f>
        <v>0</v>
      </c>
      <c r="Z174" s="176">
        <v>0</v>
      </c>
      <c r="AA174" s="177">
        <f aca="true" t="shared" si="38" ref="AA174:AA197">Z174*K174</f>
        <v>0</v>
      </c>
      <c r="AR174" s="21" t="s">
        <v>181</v>
      </c>
      <c r="AT174" s="21" t="s">
        <v>177</v>
      </c>
      <c r="AU174" s="21" t="s">
        <v>140</v>
      </c>
      <c r="AY174" s="21" t="s">
        <v>176</v>
      </c>
      <c r="BE174" s="113">
        <f aca="true" t="shared" si="39" ref="BE174:BE197">IF(U174="základní",N174,0)</f>
        <v>0</v>
      </c>
      <c r="BF174" s="113">
        <f aca="true" t="shared" si="40" ref="BF174:BF197">IF(U174="snížená",N174,0)</f>
        <v>0</v>
      </c>
      <c r="BG174" s="113">
        <f aca="true" t="shared" si="41" ref="BG174:BG197">IF(U174="zákl. přenesená",N174,0)</f>
        <v>0</v>
      </c>
      <c r="BH174" s="113">
        <f aca="true" t="shared" si="42" ref="BH174:BH197">IF(U174="sníž. přenesená",N174,0)</f>
        <v>0</v>
      </c>
      <c r="BI174" s="113">
        <f aca="true" t="shared" si="43" ref="BI174:BI197">IF(U174="nulová",N174,0)</f>
        <v>0</v>
      </c>
      <c r="BJ174" s="21" t="s">
        <v>88</v>
      </c>
      <c r="BK174" s="113">
        <f aca="true" t="shared" si="44" ref="BK174:BK197">ROUND(L174*K174,2)</f>
        <v>0</v>
      </c>
      <c r="BL174" s="21" t="s">
        <v>181</v>
      </c>
      <c r="BM174" s="21" t="s">
        <v>496</v>
      </c>
    </row>
    <row r="175" spans="2:65" s="1" customFormat="1" ht="31.5" customHeight="1">
      <c r="B175" s="38"/>
      <c r="C175" s="171" t="s">
        <v>500</v>
      </c>
      <c r="D175" s="171" t="s">
        <v>177</v>
      </c>
      <c r="E175" s="172" t="s">
        <v>2460</v>
      </c>
      <c r="F175" s="265" t="s">
        <v>2461</v>
      </c>
      <c r="G175" s="265"/>
      <c r="H175" s="265"/>
      <c r="I175" s="265"/>
      <c r="J175" s="173" t="s">
        <v>461</v>
      </c>
      <c r="K175" s="174">
        <v>94</v>
      </c>
      <c r="L175" s="266">
        <v>0</v>
      </c>
      <c r="M175" s="267"/>
      <c r="N175" s="268">
        <f t="shared" si="35"/>
        <v>0</v>
      </c>
      <c r="O175" s="268"/>
      <c r="P175" s="268"/>
      <c r="Q175" s="268"/>
      <c r="R175" s="40"/>
      <c r="T175" s="175" t="s">
        <v>22</v>
      </c>
      <c r="U175" s="47" t="s">
        <v>45</v>
      </c>
      <c r="V175" s="39"/>
      <c r="W175" s="176">
        <f t="shared" si="36"/>
        <v>0</v>
      </c>
      <c r="X175" s="176">
        <v>0</v>
      </c>
      <c r="Y175" s="176">
        <f t="shared" si="37"/>
        <v>0</v>
      </c>
      <c r="Z175" s="176">
        <v>0</v>
      </c>
      <c r="AA175" s="177">
        <f t="shared" si="38"/>
        <v>0</v>
      </c>
      <c r="AR175" s="21" t="s">
        <v>181</v>
      </c>
      <c r="AT175" s="21" t="s">
        <v>177</v>
      </c>
      <c r="AU175" s="21" t="s">
        <v>140</v>
      </c>
      <c r="AY175" s="21" t="s">
        <v>176</v>
      </c>
      <c r="BE175" s="113">
        <f t="shared" si="39"/>
        <v>0</v>
      </c>
      <c r="BF175" s="113">
        <f t="shared" si="40"/>
        <v>0</v>
      </c>
      <c r="BG175" s="113">
        <f t="shared" si="41"/>
        <v>0</v>
      </c>
      <c r="BH175" s="113">
        <f t="shared" si="42"/>
        <v>0</v>
      </c>
      <c r="BI175" s="113">
        <f t="shared" si="43"/>
        <v>0</v>
      </c>
      <c r="BJ175" s="21" t="s">
        <v>88</v>
      </c>
      <c r="BK175" s="113">
        <f t="shared" si="44"/>
        <v>0</v>
      </c>
      <c r="BL175" s="21" t="s">
        <v>181</v>
      </c>
      <c r="BM175" s="21" t="s">
        <v>500</v>
      </c>
    </row>
    <row r="176" spans="2:65" s="1" customFormat="1" ht="31.5" customHeight="1">
      <c r="B176" s="38"/>
      <c r="C176" s="171" t="s">
        <v>505</v>
      </c>
      <c r="D176" s="171" t="s">
        <v>177</v>
      </c>
      <c r="E176" s="172" t="s">
        <v>2462</v>
      </c>
      <c r="F176" s="265" t="s">
        <v>2463</v>
      </c>
      <c r="G176" s="265"/>
      <c r="H176" s="265"/>
      <c r="I176" s="265"/>
      <c r="J176" s="173" t="s">
        <v>461</v>
      </c>
      <c r="K176" s="174">
        <v>1</v>
      </c>
      <c r="L176" s="266">
        <v>0</v>
      </c>
      <c r="M176" s="267"/>
      <c r="N176" s="268">
        <f t="shared" si="35"/>
        <v>0</v>
      </c>
      <c r="O176" s="268"/>
      <c r="P176" s="268"/>
      <c r="Q176" s="268"/>
      <c r="R176" s="40"/>
      <c r="T176" s="175" t="s">
        <v>22</v>
      </c>
      <c r="U176" s="47" t="s">
        <v>45</v>
      </c>
      <c r="V176" s="39"/>
      <c r="W176" s="176">
        <f t="shared" si="36"/>
        <v>0</v>
      </c>
      <c r="X176" s="176">
        <v>0</v>
      </c>
      <c r="Y176" s="176">
        <f t="shared" si="37"/>
        <v>0</v>
      </c>
      <c r="Z176" s="176">
        <v>0</v>
      </c>
      <c r="AA176" s="177">
        <f t="shared" si="38"/>
        <v>0</v>
      </c>
      <c r="AR176" s="21" t="s">
        <v>181</v>
      </c>
      <c r="AT176" s="21" t="s">
        <v>177</v>
      </c>
      <c r="AU176" s="21" t="s">
        <v>140</v>
      </c>
      <c r="AY176" s="21" t="s">
        <v>176</v>
      </c>
      <c r="BE176" s="113">
        <f t="shared" si="39"/>
        <v>0</v>
      </c>
      <c r="BF176" s="113">
        <f t="shared" si="40"/>
        <v>0</v>
      </c>
      <c r="BG176" s="113">
        <f t="shared" si="41"/>
        <v>0</v>
      </c>
      <c r="BH176" s="113">
        <f t="shared" si="42"/>
        <v>0</v>
      </c>
      <c r="BI176" s="113">
        <f t="shared" si="43"/>
        <v>0</v>
      </c>
      <c r="BJ176" s="21" t="s">
        <v>88</v>
      </c>
      <c r="BK176" s="113">
        <f t="shared" si="44"/>
        <v>0</v>
      </c>
      <c r="BL176" s="21" t="s">
        <v>181</v>
      </c>
      <c r="BM176" s="21" t="s">
        <v>505</v>
      </c>
    </row>
    <row r="177" spans="2:65" s="1" customFormat="1" ht="31.5" customHeight="1">
      <c r="B177" s="38"/>
      <c r="C177" s="171" t="s">
        <v>509</v>
      </c>
      <c r="D177" s="171" t="s">
        <v>177</v>
      </c>
      <c r="E177" s="172" t="s">
        <v>2464</v>
      </c>
      <c r="F177" s="265" t="s">
        <v>2465</v>
      </c>
      <c r="G177" s="265"/>
      <c r="H177" s="265"/>
      <c r="I177" s="265"/>
      <c r="J177" s="173" t="s">
        <v>461</v>
      </c>
      <c r="K177" s="174">
        <v>1</v>
      </c>
      <c r="L177" s="266">
        <v>0</v>
      </c>
      <c r="M177" s="267"/>
      <c r="N177" s="268">
        <f t="shared" si="35"/>
        <v>0</v>
      </c>
      <c r="O177" s="268"/>
      <c r="P177" s="268"/>
      <c r="Q177" s="268"/>
      <c r="R177" s="40"/>
      <c r="T177" s="175" t="s">
        <v>22</v>
      </c>
      <c r="U177" s="47" t="s">
        <v>45</v>
      </c>
      <c r="V177" s="39"/>
      <c r="W177" s="176">
        <f t="shared" si="36"/>
        <v>0</v>
      </c>
      <c r="X177" s="176">
        <v>0</v>
      </c>
      <c r="Y177" s="176">
        <f t="shared" si="37"/>
        <v>0</v>
      </c>
      <c r="Z177" s="176">
        <v>0</v>
      </c>
      <c r="AA177" s="177">
        <f t="shared" si="38"/>
        <v>0</v>
      </c>
      <c r="AR177" s="21" t="s">
        <v>181</v>
      </c>
      <c r="AT177" s="21" t="s">
        <v>177</v>
      </c>
      <c r="AU177" s="21" t="s">
        <v>140</v>
      </c>
      <c r="AY177" s="21" t="s">
        <v>176</v>
      </c>
      <c r="BE177" s="113">
        <f t="shared" si="39"/>
        <v>0</v>
      </c>
      <c r="BF177" s="113">
        <f t="shared" si="40"/>
        <v>0</v>
      </c>
      <c r="BG177" s="113">
        <f t="shared" si="41"/>
        <v>0</v>
      </c>
      <c r="BH177" s="113">
        <f t="shared" si="42"/>
        <v>0</v>
      </c>
      <c r="BI177" s="113">
        <f t="shared" si="43"/>
        <v>0</v>
      </c>
      <c r="BJ177" s="21" t="s">
        <v>88</v>
      </c>
      <c r="BK177" s="113">
        <f t="shared" si="44"/>
        <v>0</v>
      </c>
      <c r="BL177" s="21" t="s">
        <v>181</v>
      </c>
      <c r="BM177" s="21" t="s">
        <v>509</v>
      </c>
    </row>
    <row r="178" spans="2:65" s="1" customFormat="1" ht="31.5" customHeight="1">
      <c r="B178" s="38"/>
      <c r="C178" s="171" t="s">
        <v>514</v>
      </c>
      <c r="D178" s="171" t="s">
        <v>177</v>
      </c>
      <c r="E178" s="172" t="s">
        <v>2466</v>
      </c>
      <c r="F178" s="265" t="s">
        <v>2467</v>
      </c>
      <c r="G178" s="265"/>
      <c r="H178" s="265"/>
      <c r="I178" s="265"/>
      <c r="J178" s="173" t="s">
        <v>461</v>
      </c>
      <c r="K178" s="174">
        <v>1</v>
      </c>
      <c r="L178" s="266">
        <v>0</v>
      </c>
      <c r="M178" s="267"/>
      <c r="N178" s="268">
        <f t="shared" si="35"/>
        <v>0</v>
      </c>
      <c r="O178" s="268"/>
      <c r="P178" s="268"/>
      <c r="Q178" s="268"/>
      <c r="R178" s="40"/>
      <c r="T178" s="175" t="s">
        <v>22</v>
      </c>
      <c r="U178" s="47" t="s">
        <v>45</v>
      </c>
      <c r="V178" s="39"/>
      <c r="W178" s="176">
        <f t="shared" si="36"/>
        <v>0</v>
      </c>
      <c r="X178" s="176">
        <v>0</v>
      </c>
      <c r="Y178" s="176">
        <f t="shared" si="37"/>
        <v>0</v>
      </c>
      <c r="Z178" s="176">
        <v>0</v>
      </c>
      <c r="AA178" s="177">
        <f t="shared" si="38"/>
        <v>0</v>
      </c>
      <c r="AR178" s="21" t="s">
        <v>181</v>
      </c>
      <c r="AT178" s="21" t="s">
        <v>177</v>
      </c>
      <c r="AU178" s="21" t="s">
        <v>140</v>
      </c>
      <c r="AY178" s="21" t="s">
        <v>176</v>
      </c>
      <c r="BE178" s="113">
        <f t="shared" si="39"/>
        <v>0</v>
      </c>
      <c r="BF178" s="113">
        <f t="shared" si="40"/>
        <v>0</v>
      </c>
      <c r="BG178" s="113">
        <f t="shared" si="41"/>
        <v>0</v>
      </c>
      <c r="BH178" s="113">
        <f t="shared" si="42"/>
        <v>0</v>
      </c>
      <c r="BI178" s="113">
        <f t="shared" si="43"/>
        <v>0</v>
      </c>
      <c r="BJ178" s="21" t="s">
        <v>88</v>
      </c>
      <c r="BK178" s="113">
        <f t="shared" si="44"/>
        <v>0</v>
      </c>
      <c r="BL178" s="21" t="s">
        <v>181</v>
      </c>
      <c r="BM178" s="21" t="s">
        <v>514</v>
      </c>
    </row>
    <row r="179" spans="2:65" s="1" customFormat="1" ht="31.5" customHeight="1">
      <c r="B179" s="38"/>
      <c r="C179" s="171" t="s">
        <v>519</v>
      </c>
      <c r="D179" s="171" t="s">
        <v>177</v>
      </c>
      <c r="E179" s="172" t="s">
        <v>2468</v>
      </c>
      <c r="F179" s="265" t="s">
        <v>2469</v>
      </c>
      <c r="G179" s="265"/>
      <c r="H179" s="265"/>
      <c r="I179" s="265"/>
      <c r="J179" s="173" t="s">
        <v>461</v>
      </c>
      <c r="K179" s="174">
        <v>4</v>
      </c>
      <c r="L179" s="266">
        <v>0</v>
      </c>
      <c r="M179" s="267"/>
      <c r="N179" s="268">
        <f t="shared" si="35"/>
        <v>0</v>
      </c>
      <c r="O179" s="268"/>
      <c r="P179" s="268"/>
      <c r="Q179" s="268"/>
      <c r="R179" s="40"/>
      <c r="T179" s="175" t="s">
        <v>22</v>
      </c>
      <c r="U179" s="47" t="s">
        <v>45</v>
      </c>
      <c r="V179" s="39"/>
      <c r="W179" s="176">
        <f t="shared" si="36"/>
        <v>0</v>
      </c>
      <c r="X179" s="176">
        <v>0</v>
      </c>
      <c r="Y179" s="176">
        <f t="shared" si="37"/>
        <v>0</v>
      </c>
      <c r="Z179" s="176">
        <v>0</v>
      </c>
      <c r="AA179" s="177">
        <f t="shared" si="38"/>
        <v>0</v>
      </c>
      <c r="AR179" s="21" t="s">
        <v>181</v>
      </c>
      <c r="AT179" s="21" t="s">
        <v>177</v>
      </c>
      <c r="AU179" s="21" t="s">
        <v>140</v>
      </c>
      <c r="AY179" s="21" t="s">
        <v>176</v>
      </c>
      <c r="BE179" s="113">
        <f t="shared" si="39"/>
        <v>0</v>
      </c>
      <c r="BF179" s="113">
        <f t="shared" si="40"/>
        <v>0</v>
      </c>
      <c r="BG179" s="113">
        <f t="shared" si="41"/>
        <v>0</v>
      </c>
      <c r="BH179" s="113">
        <f t="shared" si="42"/>
        <v>0</v>
      </c>
      <c r="BI179" s="113">
        <f t="shared" si="43"/>
        <v>0</v>
      </c>
      <c r="BJ179" s="21" t="s">
        <v>88</v>
      </c>
      <c r="BK179" s="113">
        <f t="shared" si="44"/>
        <v>0</v>
      </c>
      <c r="BL179" s="21" t="s">
        <v>181</v>
      </c>
      <c r="BM179" s="21" t="s">
        <v>519</v>
      </c>
    </row>
    <row r="180" spans="2:65" s="1" customFormat="1" ht="31.5" customHeight="1">
      <c r="B180" s="38"/>
      <c r="C180" s="171" t="s">
        <v>534</v>
      </c>
      <c r="D180" s="171" t="s">
        <v>177</v>
      </c>
      <c r="E180" s="172" t="s">
        <v>2470</v>
      </c>
      <c r="F180" s="265" t="s">
        <v>2471</v>
      </c>
      <c r="G180" s="265"/>
      <c r="H180" s="265"/>
      <c r="I180" s="265"/>
      <c r="J180" s="173" t="s">
        <v>461</v>
      </c>
      <c r="K180" s="174">
        <v>2</v>
      </c>
      <c r="L180" s="266">
        <v>0</v>
      </c>
      <c r="M180" s="267"/>
      <c r="N180" s="268">
        <f t="shared" si="35"/>
        <v>0</v>
      </c>
      <c r="O180" s="268"/>
      <c r="P180" s="268"/>
      <c r="Q180" s="268"/>
      <c r="R180" s="40"/>
      <c r="T180" s="175" t="s">
        <v>22</v>
      </c>
      <c r="U180" s="47" t="s">
        <v>45</v>
      </c>
      <c r="V180" s="39"/>
      <c r="W180" s="176">
        <f t="shared" si="36"/>
        <v>0</v>
      </c>
      <c r="X180" s="176">
        <v>0</v>
      </c>
      <c r="Y180" s="176">
        <f t="shared" si="37"/>
        <v>0</v>
      </c>
      <c r="Z180" s="176">
        <v>0</v>
      </c>
      <c r="AA180" s="177">
        <f t="shared" si="38"/>
        <v>0</v>
      </c>
      <c r="AR180" s="21" t="s">
        <v>181</v>
      </c>
      <c r="AT180" s="21" t="s">
        <v>177</v>
      </c>
      <c r="AU180" s="21" t="s">
        <v>140</v>
      </c>
      <c r="AY180" s="21" t="s">
        <v>176</v>
      </c>
      <c r="BE180" s="113">
        <f t="shared" si="39"/>
        <v>0</v>
      </c>
      <c r="BF180" s="113">
        <f t="shared" si="40"/>
        <v>0</v>
      </c>
      <c r="BG180" s="113">
        <f t="shared" si="41"/>
        <v>0</v>
      </c>
      <c r="BH180" s="113">
        <f t="shared" si="42"/>
        <v>0</v>
      </c>
      <c r="BI180" s="113">
        <f t="shared" si="43"/>
        <v>0</v>
      </c>
      <c r="BJ180" s="21" t="s">
        <v>88</v>
      </c>
      <c r="BK180" s="113">
        <f t="shared" si="44"/>
        <v>0</v>
      </c>
      <c r="BL180" s="21" t="s">
        <v>181</v>
      </c>
      <c r="BM180" s="21" t="s">
        <v>534</v>
      </c>
    </row>
    <row r="181" spans="2:65" s="1" customFormat="1" ht="31.5" customHeight="1">
      <c r="B181" s="38"/>
      <c r="C181" s="171" t="s">
        <v>551</v>
      </c>
      <c r="D181" s="171" t="s">
        <v>177</v>
      </c>
      <c r="E181" s="172" t="s">
        <v>2472</v>
      </c>
      <c r="F181" s="265" t="s">
        <v>2473</v>
      </c>
      <c r="G181" s="265"/>
      <c r="H181" s="265"/>
      <c r="I181" s="265"/>
      <c r="J181" s="173" t="s">
        <v>461</v>
      </c>
      <c r="K181" s="174">
        <v>2</v>
      </c>
      <c r="L181" s="266">
        <v>0</v>
      </c>
      <c r="M181" s="267"/>
      <c r="N181" s="268">
        <f t="shared" si="35"/>
        <v>0</v>
      </c>
      <c r="O181" s="268"/>
      <c r="P181" s="268"/>
      <c r="Q181" s="268"/>
      <c r="R181" s="40"/>
      <c r="T181" s="175" t="s">
        <v>22</v>
      </c>
      <c r="U181" s="47" t="s">
        <v>45</v>
      </c>
      <c r="V181" s="39"/>
      <c r="W181" s="176">
        <f t="shared" si="36"/>
        <v>0</v>
      </c>
      <c r="X181" s="176">
        <v>0</v>
      </c>
      <c r="Y181" s="176">
        <f t="shared" si="37"/>
        <v>0</v>
      </c>
      <c r="Z181" s="176">
        <v>0</v>
      </c>
      <c r="AA181" s="177">
        <f t="shared" si="38"/>
        <v>0</v>
      </c>
      <c r="AR181" s="21" t="s">
        <v>181</v>
      </c>
      <c r="AT181" s="21" t="s">
        <v>177</v>
      </c>
      <c r="AU181" s="21" t="s">
        <v>140</v>
      </c>
      <c r="AY181" s="21" t="s">
        <v>176</v>
      </c>
      <c r="BE181" s="113">
        <f t="shared" si="39"/>
        <v>0</v>
      </c>
      <c r="BF181" s="113">
        <f t="shared" si="40"/>
        <v>0</v>
      </c>
      <c r="BG181" s="113">
        <f t="shared" si="41"/>
        <v>0</v>
      </c>
      <c r="BH181" s="113">
        <f t="shared" si="42"/>
        <v>0</v>
      </c>
      <c r="BI181" s="113">
        <f t="shared" si="43"/>
        <v>0</v>
      </c>
      <c r="BJ181" s="21" t="s">
        <v>88</v>
      </c>
      <c r="BK181" s="113">
        <f t="shared" si="44"/>
        <v>0</v>
      </c>
      <c r="BL181" s="21" t="s">
        <v>181</v>
      </c>
      <c r="BM181" s="21" t="s">
        <v>551</v>
      </c>
    </row>
    <row r="182" spans="2:65" s="1" customFormat="1" ht="31.5" customHeight="1">
      <c r="B182" s="38"/>
      <c r="C182" s="171" t="s">
        <v>555</v>
      </c>
      <c r="D182" s="171" t="s">
        <v>177</v>
      </c>
      <c r="E182" s="172" t="s">
        <v>2474</v>
      </c>
      <c r="F182" s="265" t="s">
        <v>2475</v>
      </c>
      <c r="G182" s="265"/>
      <c r="H182" s="265"/>
      <c r="I182" s="265"/>
      <c r="J182" s="173" t="s">
        <v>461</v>
      </c>
      <c r="K182" s="174">
        <v>1</v>
      </c>
      <c r="L182" s="266">
        <v>0</v>
      </c>
      <c r="M182" s="267"/>
      <c r="N182" s="268">
        <f t="shared" si="35"/>
        <v>0</v>
      </c>
      <c r="O182" s="268"/>
      <c r="P182" s="268"/>
      <c r="Q182" s="268"/>
      <c r="R182" s="40"/>
      <c r="T182" s="175" t="s">
        <v>22</v>
      </c>
      <c r="U182" s="47" t="s">
        <v>45</v>
      </c>
      <c r="V182" s="39"/>
      <c r="W182" s="176">
        <f t="shared" si="36"/>
        <v>0</v>
      </c>
      <c r="X182" s="176">
        <v>0</v>
      </c>
      <c r="Y182" s="176">
        <f t="shared" si="37"/>
        <v>0</v>
      </c>
      <c r="Z182" s="176">
        <v>0</v>
      </c>
      <c r="AA182" s="177">
        <f t="shared" si="38"/>
        <v>0</v>
      </c>
      <c r="AR182" s="21" t="s">
        <v>181</v>
      </c>
      <c r="AT182" s="21" t="s">
        <v>177</v>
      </c>
      <c r="AU182" s="21" t="s">
        <v>140</v>
      </c>
      <c r="AY182" s="21" t="s">
        <v>176</v>
      </c>
      <c r="BE182" s="113">
        <f t="shared" si="39"/>
        <v>0</v>
      </c>
      <c r="BF182" s="113">
        <f t="shared" si="40"/>
        <v>0</v>
      </c>
      <c r="BG182" s="113">
        <f t="shared" si="41"/>
        <v>0</v>
      </c>
      <c r="BH182" s="113">
        <f t="shared" si="42"/>
        <v>0</v>
      </c>
      <c r="BI182" s="113">
        <f t="shared" si="43"/>
        <v>0</v>
      </c>
      <c r="BJ182" s="21" t="s">
        <v>88</v>
      </c>
      <c r="BK182" s="113">
        <f t="shared" si="44"/>
        <v>0</v>
      </c>
      <c r="BL182" s="21" t="s">
        <v>181</v>
      </c>
      <c r="BM182" s="21" t="s">
        <v>555</v>
      </c>
    </row>
    <row r="183" spans="2:65" s="1" customFormat="1" ht="31.5" customHeight="1">
      <c r="B183" s="38"/>
      <c r="C183" s="171" t="s">
        <v>559</v>
      </c>
      <c r="D183" s="171" t="s">
        <v>177</v>
      </c>
      <c r="E183" s="172" t="s">
        <v>2476</v>
      </c>
      <c r="F183" s="265" t="s">
        <v>2477</v>
      </c>
      <c r="G183" s="265"/>
      <c r="H183" s="265"/>
      <c r="I183" s="265"/>
      <c r="J183" s="173" t="s">
        <v>461</v>
      </c>
      <c r="K183" s="174">
        <v>2</v>
      </c>
      <c r="L183" s="266">
        <v>0</v>
      </c>
      <c r="M183" s="267"/>
      <c r="N183" s="268">
        <f t="shared" si="35"/>
        <v>0</v>
      </c>
      <c r="O183" s="268"/>
      <c r="P183" s="268"/>
      <c r="Q183" s="268"/>
      <c r="R183" s="40"/>
      <c r="T183" s="175" t="s">
        <v>22</v>
      </c>
      <c r="U183" s="47" t="s">
        <v>45</v>
      </c>
      <c r="V183" s="39"/>
      <c r="W183" s="176">
        <f t="shared" si="36"/>
        <v>0</v>
      </c>
      <c r="X183" s="176">
        <v>0</v>
      </c>
      <c r="Y183" s="176">
        <f t="shared" si="37"/>
        <v>0</v>
      </c>
      <c r="Z183" s="176">
        <v>0</v>
      </c>
      <c r="AA183" s="177">
        <f t="shared" si="38"/>
        <v>0</v>
      </c>
      <c r="AR183" s="21" t="s">
        <v>181</v>
      </c>
      <c r="AT183" s="21" t="s">
        <v>177</v>
      </c>
      <c r="AU183" s="21" t="s">
        <v>140</v>
      </c>
      <c r="AY183" s="21" t="s">
        <v>176</v>
      </c>
      <c r="BE183" s="113">
        <f t="shared" si="39"/>
        <v>0</v>
      </c>
      <c r="BF183" s="113">
        <f t="shared" si="40"/>
        <v>0</v>
      </c>
      <c r="BG183" s="113">
        <f t="shared" si="41"/>
        <v>0</v>
      </c>
      <c r="BH183" s="113">
        <f t="shared" si="42"/>
        <v>0</v>
      </c>
      <c r="BI183" s="113">
        <f t="shared" si="43"/>
        <v>0</v>
      </c>
      <c r="BJ183" s="21" t="s">
        <v>88</v>
      </c>
      <c r="BK183" s="113">
        <f t="shared" si="44"/>
        <v>0</v>
      </c>
      <c r="BL183" s="21" t="s">
        <v>181</v>
      </c>
      <c r="BM183" s="21" t="s">
        <v>559</v>
      </c>
    </row>
    <row r="184" spans="2:65" s="1" customFormat="1" ht="31.5" customHeight="1">
      <c r="B184" s="38"/>
      <c r="C184" s="171" t="s">
        <v>573</v>
      </c>
      <c r="D184" s="171" t="s">
        <v>177</v>
      </c>
      <c r="E184" s="172" t="s">
        <v>2478</v>
      </c>
      <c r="F184" s="265" t="s">
        <v>2479</v>
      </c>
      <c r="G184" s="265"/>
      <c r="H184" s="265"/>
      <c r="I184" s="265"/>
      <c r="J184" s="173" t="s">
        <v>461</v>
      </c>
      <c r="K184" s="174">
        <v>2</v>
      </c>
      <c r="L184" s="266">
        <v>0</v>
      </c>
      <c r="M184" s="267"/>
      <c r="N184" s="268">
        <f t="shared" si="35"/>
        <v>0</v>
      </c>
      <c r="O184" s="268"/>
      <c r="P184" s="268"/>
      <c r="Q184" s="268"/>
      <c r="R184" s="40"/>
      <c r="T184" s="175" t="s">
        <v>22</v>
      </c>
      <c r="U184" s="47" t="s">
        <v>45</v>
      </c>
      <c r="V184" s="39"/>
      <c r="W184" s="176">
        <f t="shared" si="36"/>
        <v>0</v>
      </c>
      <c r="X184" s="176">
        <v>0</v>
      </c>
      <c r="Y184" s="176">
        <f t="shared" si="37"/>
        <v>0</v>
      </c>
      <c r="Z184" s="176">
        <v>0</v>
      </c>
      <c r="AA184" s="177">
        <f t="shared" si="38"/>
        <v>0</v>
      </c>
      <c r="AR184" s="21" t="s">
        <v>181</v>
      </c>
      <c r="AT184" s="21" t="s">
        <v>177</v>
      </c>
      <c r="AU184" s="21" t="s">
        <v>140</v>
      </c>
      <c r="AY184" s="21" t="s">
        <v>176</v>
      </c>
      <c r="BE184" s="113">
        <f t="shared" si="39"/>
        <v>0</v>
      </c>
      <c r="BF184" s="113">
        <f t="shared" si="40"/>
        <v>0</v>
      </c>
      <c r="BG184" s="113">
        <f t="shared" si="41"/>
        <v>0</v>
      </c>
      <c r="BH184" s="113">
        <f t="shared" si="42"/>
        <v>0</v>
      </c>
      <c r="BI184" s="113">
        <f t="shared" si="43"/>
        <v>0</v>
      </c>
      <c r="BJ184" s="21" t="s">
        <v>88</v>
      </c>
      <c r="BK184" s="113">
        <f t="shared" si="44"/>
        <v>0</v>
      </c>
      <c r="BL184" s="21" t="s">
        <v>181</v>
      </c>
      <c r="BM184" s="21" t="s">
        <v>573</v>
      </c>
    </row>
    <row r="185" spans="2:65" s="1" customFormat="1" ht="31.5" customHeight="1">
      <c r="B185" s="38"/>
      <c r="C185" s="171" t="s">
        <v>580</v>
      </c>
      <c r="D185" s="171" t="s">
        <v>177</v>
      </c>
      <c r="E185" s="172" t="s">
        <v>2480</v>
      </c>
      <c r="F185" s="265" t="s">
        <v>2481</v>
      </c>
      <c r="G185" s="265"/>
      <c r="H185" s="265"/>
      <c r="I185" s="265"/>
      <c r="J185" s="173" t="s">
        <v>461</v>
      </c>
      <c r="K185" s="174">
        <v>9</v>
      </c>
      <c r="L185" s="266">
        <v>0</v>
      </c>
      <c r="M185" s="267"/>
      <c r="N185" s="268">
        <f t="shared" si="35"/>
        <v>0</v>
      </c>
      <c r="O185" s="268"/>
      <c r="P185" s="268"/>
      <c r="Q185" s="268"/>
      <c r="R185" s="40"/>
      <c r="T185" s="175" t="s">
        <v>22</v>
      </c>
      <c r="U185" s="47" t="s">
        <v>45</v>
      </c>
      <c r="V185" s="39"/>
      <c r="W185" s="176">
        <f t="shared" si="36"/>
        <v>0</v>
      </c>
      <c r="X185" s="176">
        <v>0</v>
      </c>
      <c r="Y185" s="176">
        <f t="shared" si="37"/>
        <v>0</v>
      </c>
      <c r="Z185" s="176">
        <v>0</v>
      </c>
      <c r="AA185" s="177">
        <f t="shared" si="38"/>
        <v>0</v>
      </c>
      <c r="AR185" s="21" t="s">
        <v>181</v>
      </c>
      <c r="AT185" s="21" t="s">
        <v>177</v>
      </c>
      <c r="AU185" s="21" t="s">
        <v>140</v>
      </c>
      <c r="AY185" s="21" t="s">
        <v>176</v>
      </c>
      <c r="BE185" s="113">
        <f t="shared" si="39"/>
        <v>0</v>
      </c>
      <c r="BF185" s="113">
        <f t="shared" si="40"/>
        <v>0</v>
      </c>
      <c r="BG185" s="113">
        <f t="shared" si="41"/>
        <v>0</v>
      </c>
      <c r="BH185" s="113">
        <f t="shared" si="42"/>
        <v>0</v>
      </c>
      <c r="BI185" s="113">
        <f t="shared" si="43"/>
        <v>0</v>
      </c>
      <c r="BJ185" s="21" t="s">
        <v>88</v>
      </c>
      <c r="BK185" s="113">
        <f t="shared" si="44"/>
        <v>0</v>
      </c>
      <c r="BL185" s="21" t="s">
        <v>181</v>
      </c>
      <c r="BM185" s="21" t="s">
        <v>580</v>
      </c>
    </row>
    <row r="186" spans="2:65" s="1" customFormat="1" ht="31.5" customHeight="1">
      <c r="B186" s="38"/>
      <c r="C186" s="171" t="s">
        <v>584</v>
      </c>
      <c r="D186" s="171" t="s">
        <v>177</v>
      </c>
      <c r="E186" s="172" t="s">
        <v>2482</v>
      </c>
      <c r="F186" s="265" t="s">
        <v>2483</v>
      </c>
      <c r="G186" s="265"/>
      <c r="H186" s="265"/>
      <c r="I186" s="265"/>
      <c r="J186" s="173" t="s">
        <v>461</v>
      </c>
      <c r="K186" s="174">
        <v>7</v>
      </c>
      <c r="L186" s="266">
        <v>0</v>
      </c>
      <c r="M186" s="267"/>
      <c r="N186" s="268">
        <f t="shared" si="35"/>
        <v>0</v>
      </c>
      <c r="O186" s="268"/>
      <c r="P186" s="268"/>
      <c r="Q186" s="268"/>
      <c r="R186" s="40"/>
      <c r="T186" s="175" t="s">
        <v>22</v>
      </c>
      <c r="U186" s="47" t="s">
        <v>45</v>
      </c>
      <c r="V186" s="39"/>
      <c r="W186" s="176">
        <f t="shared" si="36"/>
        <v>0</v>
      </c>
      <c r="X186" s="176">
        <v>0</v>
      </c>
      <c r="Y186" s="176">
        <f t="shared" si="37"/>
        <v>0</v>
      </c>
      <c r="Z186" s="176">
        <v>0</v>
      </c>
      <c r="AA186" s="177">
        <f t="shared" si="38"/>
        <v>0</v>
      </c>
      <c r="AR186" s="21" t="s">
        <v>181</v>
      </c>
      <c r="AT186" s="21" t="s">
        <v>177</v>
      </c>
      <c r="AU186" s="21" t="s">
        <v>140</v>
      </c>
      <c r="AY186" s="21" t="s">
        <v>176</v>
      </c>
      <c r="BE186" s="113">
        <f t="shared" si="39"/>
        <v>0</v>
      </c>
      <c r="BF186" s="113">
        <f t="shared" si="40"/>
        <v>0</v>
      </c>
      <c r="BG186" s="113">
        <f t="shared" si="41"/>
        <v>0</v>
      </c>
      <c r="BH186" s="113">
        <f t="shared" si="42"/>
        <v>0</v>
      </c>
      <c r="BI186" s="113">
        <f t="shared" si="43"/>
        <v>0</v>
      </c>
      <c r="BJ186" s="21" t="s">
        <v>88</v>
      </c>
      <c r="BK186" s="113">
        <f t="shared" si="44"/>
        <v>0</v>
      </c>
      <c r="BL186" s="21" t="s">
        <v>181</v>
      </c>
      <c r="BM186" s="21" t="s">
        <v>584</v>
      </c>
    </row>
    <row r="187" spans="2:65" s="1" customFormat="1" ht="31.5" customHeight="1">
      <c r="B187" s="38"/>
      <c r="C187" s="171" t="s">
        <v>589</v>
      </c>
      <c r="D187" s="171" t="s">
        <v>177</v>
      </c>
      <c r="E187" s="172" t="s">
        <v>2484</v>
      </c>
      <c r="F187" s="265" t="s">
        <v>2485</v>
      </c>
      <c r="G187" s="265"/>
      <c r="H187" s="265"/>
      <c r="I187" s="265"/>
      <c r="J187" s="173" t="s">
        <v>461</v>
      </c>
      <c r="K187" s="174">
        <v>13</v>
      </c>
      <c r="L187" s="266">
        <v>0</v>
      </c>
      <c r="M187" s="267"/>
      <c r="N187" s="268">
        <f t="shared" si="35"/>
        <v>0</v>
      </c>
      <c r="O187" s="268"/>
      <c r="P187" s="268"/>
      <c r="Q187" s="268"/>
      <c r="R187" s="40"/>
      <c r="T187" s="175" t="s">
        <v>22</v>
      </c>
      <c r="U187" s="47" t="s">
        <v>45</v>
      </c>
      <c r="V187" s="39"/>
      <c r="W187" s="176">
        <f t="shared" si="36"/>
        <v>0</v>
      </c>
      <c r="X187" s="176">
        <v>0</v>
      </c>
      <c r="Y187" s="176">
        <f t="shared" si="37"/>
        <v>0</v>
      </c>
      <c r="Z187" s="176">
        <v>0</v>
      </c>
      <c r="AA187" s="177">
        <f t="shared" si="38"/>
        <v>0</v>
      </c>
      <c r="AR187" s="21" t="s">
        <v>181</v>
      </c>
      <c r="AT187" s="21" t="s">
        <v>177</v>
      </c>
      <c r="AU187" s="21" t="s">
        <v>140</v>
      </c>
      <c r="AY187" s="21" t="s">
        <v>176</v>
      </c>
      <c r="BE187" s="113">
        <f t="shared" si="39"/>
        <v>0</v>
      </c>
      <c r="BF187" s="113">
        <f t="shared" si="40"/>
        <v>0</v>
      </c>
      <c r="BG187" s="113">
        <f t="shared" si="41"/>
        <v>0</v>
      </c>
      <c r="BH187" s="113">
        <f t="shared" si="42"/>
        <v>0</v>
      </c>
      <c r="BI187" s="113">
        <f t="shared" si="43"/>
        <v>0</v>
      </c>
      <c r="BJ187" s="21" t="s">
        <v>88</v>
      </c>
      <c r="BK187" s="113">
        <f t="shared" si="44"/>
        <v>0</v>
      </c>
      <c r="BL187" s="21" t="s">
        <v>181</v>
      </c>
      <c r="BM187" s="21" t="s">
        <v>589</v>
      </c>
    </row>
    <row r="188" spans="2:65" s="1" customFormat="1" ht="31.5" customHeight="1">
      <c r="B188" s="38"/>
      <c r="C188" s="171" t="s">
        <v>593</v>
      </c>
      <c r="D188" s="171" t="s">
        <v>177</v>
      </c>
      <c r="E188" s="172" t="s">
        <v>2486</v>
      </c>
      <c r="F188" s="265" t="s">
        <v>2487</v>
      </c>
      <c r="G188" s="265"/>
      <c r="H188" s="265"/>
      <c r="I188" s="265"/>
      <c r="J188" s="173" t="s">
        <v>461</v>
      </c>
      <c r="K188" s="174">
        <v>16</v>
      </c>
      <c r="L188" s="266">
        <v>0</v>
      </c>
      <c r="M188" s="267"/>
      <c r="N188" s="268">
        <f t="shared" si="35"/>
        <v>0</v>
      </c>
      <c r="O188" s="268"/>
      <c r="P188" s="268"/>
      <c r="Q188" s="268"/>
      <c r="R188" s="40"/>
      <c r="T188" s="175" t="s">
        <v>22</v>
      </c>
      <c r="U188" s="47" t="s">
        <v>45</v>
      </c>
      <c r="V188" s="39"/>
      <c r="W188" s="176">
        <f t="shared" si="36"/>
        <v>0</v>
      </c>
      <c r="X188" s="176">
        <v>0</v>
      </c>
      <c r="Y188" s="176">
        <f t="shared" si="37"/>
        <v>0</v>
      </c>
      <c r="Z188" s="176">
        <v>0</v>
      </c>
      <c r="AA188" s="177">
        <f t="shared" si="38"/>
        <v>0</v>
      </c>
      <c r="AR188" s="21" t="s">
        <v>181</v>
      </c>
      <c r="AT188" s="21" t="s">
        <v>177</v>
      </c>
      <c r="AU188" s="21" t="s">
        <v>140</v>
      </c>
      <c r="AY188" s="21" t="s">
        <v>176</v>
      </c>
      <c r="BE188" s="113">
        <f t="shared" si="39"/>
        <v>0</v>
      </c>
      <c r="BF188" s="113">
        <f t="shared" si="40"/>
        <v>0</v>
      </c>
      <c r="BG188" s="113">
        <f t="shared" si="41"/>
        <v>0</v>
      </c>
      <c r="BH188" s="113">
        <f t="shared" si="42"/>
        <v>0</v>
      </c>
      <c r="BI188" s="113">
        <f t="shared" si="43"/>
        <v>0</v>
      </c>
      <c r="BJ188" s="21" t="s">
        <v>88</v>
      </c>
      <c r="BK188" s="113">
        <f t="shared" si="44"/>
        <v>0</v>
      </c>
      <c r="BL188" s="21" t="s">
        <v>181</v>
      </c>
      <c r="BM188" s="21" t="s">
        <v>593</v>
      </c>
    </row>
    <row r="189" spans="2:65" s="1" customFormat="1" ht="31.5" customHeight="1">
      <c r="B189" s="38"/>
      <c r="C189" s="171" t="s">
        <v>597</v>
      </c>
      <c r="D189" s="171" t="s">
        <v>177</v>
      </c>
      <c r="E189" s="172" t="s">
        <v>2488</v>
      </c>
      <c r="F189" s="265" t="s">
        <v>2489</v>
      </c>
      <c r="G189" s="265"/>
      <c r="H189" s="265"/>
      <c r="I189" s="265"/>
      <c r="J189" s="173" t="s">
        <v>461</v>
      </c>
      <c r="K189" s="174">
        <v>7</v>
      </c>
      <c r="L189" s="266">
        <v>0</v>
      </c>
      <c r="M189" s="267"/>
      <c r="N189" s="268">
        <f t="shared" si="35"/>
        <v>0</v>
      </c>
      <c r="O189" s="268"/>
      <c r="P189" s="268"/>
      <c r="Q189" s="268"/>
      <c r="R189" s="40"/>
      <c r="T189" s="175" t="s">
        <v>22</v>
      </c>
      <c r="U189" s="47" t="s">
        <v>45</v>
      </c>
      <c r="V189" s="39"/>
      <c r="W189" s="176">
        <f t="shared" si="36"/>
        <v>0</v>
      </c>
      <c r="X189" s="176">
        <v>0</v>
      </c>
      <c r="Y189" s="176">
        <f t="shared" si="37"/>
        <v>0</v>
      </c>
      <c r="Z189" s="176">
        <v>0</v>
      </c>
      <c r="AA189" s="177">
        <f t="shared" si="38"/>
        <v>0</v>
      </c>
      <c r="AR189" s="21" t="s">
        <v>181</v>
      </c>
      <c r="AT189" s="21" t="s">
        <v>177</v>
      </c>
      <c r="AU189" s="21" t="s">
        <v>140</v>
      </c>
      <c r="AY189" s="21" t="s">
        <v>176</v>
      </c>
      <c r="BE189" s="113">
        <f t="shared" si="39"/>
        <v>0</v>
      </c>
      <c r="BF189" s="113">
        <f t="shared" si="40"/>
        <v>0</v>
      </c>
      <c r="BG189" s="113">
        <f t="shared" si="41"/>
        <v>0</v>
      </c>
      <c r="BH189" s="113">
        <f t="shared" si="42"/>
        <v>0</v>
      </c>
      <c r="BI189" s="113">
        <f t="shared" si="43"/>
        <v>0</v>
      </c>
      <c r="BJ189" s="21" t="s">
        <v>88</v>
      </c>
      <c r="BK189" s="113">
        <f t="shared" si="44"/>
        <v>0</v>
      </c>
      <c r="BL189" s="21" t="s">
        <v>181</v>
      </c>
      <c r="BM189" s="21" t="s">
        <v>597</v>
      </c>
    </row>
    <row r="190" spans="2:65" s="1" customFormat="1" ht="31.5" customHeight="1">
      <c r="B190" s="38"/>
      <c r="C190" s="171" t="s">
        <v>602</v>
      </c>
      <c r="D190" s="171" t="s">
        <v>177</v>
      </c>
      <c r="E190" s="172" t="s">
        <v>2490</v>
      </c>
      <c r="F190" s="265" t="s">
        <v>2491</v>
      </c>
      <c r="G190" s="265"/>
      <c r="H190" s="265"/>
      <c r="I190" s="265"/>
      <c r="J190" s="173" t="s">
        <v>461</v>
      </c>
      <c r="K190" s="174">
        <v>3</v>
      </c>
      <c r="L190" s="266">
        <v>0</v>
      </c>
      <c r="M190" s="267"/>
      <c r="N190" s="268">
        <f t="shared" si="35"/>
        <v>0</v>
      </c>
      <c r="O190" s="268"/>
      <c r="P190" s="268"/>
      <c r="Q190" s="268"/>
      <c r="R190" s="40"/>
      <c r="T190" s="175" t="s">
        <v>22</v>
      </c>
      <c r="U190" s="47" t="s">
        <v>45</v>
      </c>
      <c r="V190" s="39"/>
      <c r="W190" s="176">
        <f t="shared" si="36"/>
        <v>0</v>
      </c>
      <c r="X190" s="176">
        <v>0</v>
      </c>
      <c r="Y190" s="176">
        <f t="shared" si="37"/>
        <v>0</v>
      </c>
      <c r="Z190" s="176">
        <v>0</v>
      </c>
      <c r="AA190" s="177">
        <f t="shared" si="38"/>
        <v>0</v>
      </c>
      <c r="AR190" s="21" t="s">
        <v>181</v>
      </c>
      <c r="AT190" s="21" t="s">
        <v>177</v>
      </c>
      <c r="AU190" s="21" t="s">
        <v>140</v>
      </c>
      <c r="AY190" s="21" t="s">
        <v>176</v>
      </c>
      <c r="BE190" s="113">
        <f t="shared" si="39"/>
        <v>0</v>
      </c>
      <c r="BF190" s="113">
        <f t="shared" si="40"/>
        <v>0</v>
      </c>
      <c r="BG190" s="113">
        <f t="shared" si="41"/>
        <v>0</v>
      </c>
      <c r="BH190" s="113">
        <f t="shared" si="42"/>
        <v>0</v>
      </c>
      <c r="BI190" s="113">
        <f t="shared" si="43"/>
        <v>0</v>
      </c>
      <c r="BJ190" s="21" t="s">
        <v>88</v>
      </c>
      <c r="BK190" s="113">
        <f t="shared" si="44"/>
        <v>0</v>
      </c>
      <c r="BL190" s="21" t="s">
        <v>181</v>
      </c>
      <c r="BM190" s="21" t="s">
        <v>602</v>
      </c>
    </row>
    <row r="191" spans="2:65" s="1" customFormat="1" ht="31.5" customHeight="1">
      <c r="B191" s="38"/>
      <c r="C191" s="171" t="s">
        <v>606</v>
      </c>
      <c r="D191" s="171" t="s">
        <v>177</v>
      </c>
      <c r="E191" s="172" t="s">
        <v>2492</v>
      </c>
      <c r="F191" s="265" t="s">
        <v>2493</v>
      </c>
      <c r="G191" s="265"/>
      <c r="H191" s="265"/>
      <c r="I191" s="265"/>
      <c r="J191" s="173" t="s">
        <v>461</v>
      </c>
      <c r="K191" s="174">
        <v>3</v>
      </c>
      <c r="L191" s="266">
        <v>0</v>
      </c>
      <c r="M191" s="267"/>
      <c r="N191" s="268">
        <f t="shared" si="35"/>
        <v>0</v>
      </c>
      <c r="O191" s="268"/>
      <c r="P191" s="268"/>
      <c r="Q191" s="268"/>
      <c r="R191" s="40"/>
      <c r="T191" s="175" t="s">
        <v>22</v>
      </c>
      <c r="U191" s="47" t="s">
        <v>45</v>
      </c>
      <c r="V191" s="39"/>
      <c r="W191" s="176">
        <f t="shared" si="36"/>
        <v>0</v>
      </c>
      <c r="X191" s="176">
        <v>0</v>
      </c>
      <c r="Y191" s="176">
        <f t="shared" si="37"/>
        <v>0</v>
      </c>
      <c r="Z191" s="176">
        <v>0</v>
      </c>
      <c r="AA191" s="177">
        <f t="shared" si="38"/>
        <v>0</v>
      </c>
      <c r="AR191" s="21" t="s">
        <v>181</v>
      </c>
      <c r="AT191" s="21" t="s">
        <v>177</v>
      </c>
      <c r="AU191" s="21" t="s">
        <v>140</v>
      </c>
      <c r="AY191" s="21" t="s">
        <v>176</v>
      </c>
      <c r="BE191" s="113">
        <f t="shared" si="39"/>
        <v>0</v>
      </c>
      <c r="BF191" s="113">
        <f t="shared" si="40"/>
        <v>0</v>
      </c>
      <c r="BG191" s="113">
        <f t="shared" si="41"/>
        <v>0</v>
      </c>
      <c r="BH191" s="113">
        <f t="shared" si="42"/>
        <v>0</v>
      </c>
      <c r="BI191" s="113">
        <f t="shared" si="43"/>
        <v>0</v>
      </c>
      <c r="BJ191" s="21" t="s">
        <v>88</v>
      </c>
      <c r="BK191" s="113">
        <f t="shared" si="44"/>
        <v>0</v>
      </c>
      <c r="BL191" s="21" t="s">
        <v>181</v>
      </c>
      <c r="BM191" s="21" t="s">
        <v>606</v>
      </c>
    </row>
    <row r="192" spans="2:65" s="1" customFormat="1" ht="31.5" customHeight="1">
      <c r="B192" s="38"/>
      <c r="C192" s="171" t="s">
        <v>610</v>
      </c>
      <c r="D192" s="171" t="s">
        <v>177</v>
      </c>
      <c r="E192" s="172" t="s">
        <v>2494</v>
      </c>
      <c r="F192" s="265" t="s">
        <v>2495</v>
      </c>
      <c r="G192" s="265"/>
      <c r="H192" s="265"/>
      <c r="I192" s="265"/>
      <c r="J192" s="173" t="s">
        <v>461</v>
      </c>
      <c r="K192" s="174">
        <v>1</v>
      </c>
      <c r="L192" s="266">
        <v>0</v>
      </c>
      <c r="M192" s="267"/>
      <c r="N192" s="268">
        <f t="shared" si="35"/>
        <v>0</v>
      </c>
      <c r="O192" s="268"/>
      <c r="P192" s="268"/>
      <c r="Q192" s="268"/>
      <c r="R192" s="40"/>
      <c r="T192" s="175" t="s">
        <v>22</v>
      </c>
      <c r="U192" s="47" t="s">
        <v>45</v>
      </c>
      <c r="V192" s="39"/>
      <c r="W192" s="176">
        <f t="shared" si="36"/>
        <v>0</v>
      </c>
      <c r="X192" s="176">
        <v>0</v>
      </c>
      <c r="Y192" s="176">
        <f t="shared" si="37"/>
        <v>0</v>
      </c>
      <c r="Z192" s="176">
        <v>0</v>
      </c>
      <c r="AA192" s="177">
        <f t="shared" si="38"/>
        <v>0</v>
      </c>
      <c r="AR192" s="21" t="s">
        <v>181</v>
      </c>
      <c r="AT192" s="21" t="s">
        <v>177</v>
      </c>
      <c r="AU192" s="21" t="s">
        <v>140</v>
      </c>
      <c r="AY192" s="21" t="s">
        <v>176</v>
      </c>
      <c r="BE192" s="113">
        <f t="shared" si="39"/>
        <v>0</v>
      </c>
      <c r="BF192" s="113">
        <f t="shared" si="40"/>
        <v>0</v>
      </c>
      <c r="BG192" s="113">
        <f t="shared" si="41"/>
        <v>0</v>
      </c>
      <c r="BH192" s="113">
        <f t="shared" si="42"/>
        <v>0</v>
      </c>
      <c r="BI192" s="113">
        <f t="shared" si="43"/>
        <v>0</v>
      </c>
      <c r="BJ192" s="21" t="s">
        <v>88</v>
      </c>
      <c r="BK192" s="113">
        <f t="shared" si="44"/>
        <v>0</v>
      </c>
      <c r="BL192" s="21" t="s">
        <v>181</v>
      </c>
      <c r="BM192" s="21" t="s">
        <v>610</v>
      </c>
    </row>
    <row r="193" spans="2:65" s="1" customFormat="1" ht="31.5" customHeight="1">
      <c r="B193" s="38"/>
      <c r="C193" s="171" t="s">
        <v>615</v>
      </c>
      <c r="D193" s="171" t="s">
        <v>177</v>
      </c>
      <c r="E193" s="172" t="s">
        <v>2496</v>
      </c>
      <c r="F193" s="265" t="s">
        <v>2497</v>
      </c>
      <c r="G193" s="265"/>
      <c r="H193" s="265"/>
      <c r="I193" s="265"/>
      <c r="J193" s="173" t="s">
        <v>461</v>
      </c>
      <c r="K193" s="174">
        <v>1</v>
      </c>
      <c r="L193" s="266">
        <v>0</v>
      </c>
      <c r="M193" s="267"/>
      <c r="N193" s="268">
        <f t="shared" si="35"/>
        <v>0</v>
      </c>
      <c r="O193" s="268"/>
      <c r="P193" s="268"/>
      <c r="Q193" s="268"/>
      <c r="R193" s="40"/>
      <c r="T193" s="175" t="s">
        <v>22</v>
      </c>
      <c r="U193" s="47" t="s">
        <v>45</v>
      </c>
      <c r="V193" s="39"/>
      <c r="W193" s="176">
        <f t="shared" si="36"/>
        <v>0</v>
      </c>
      <c r="X193" s="176">
        <v>0</v>
      </c>
      <c r="Y193" s="176">
        <f t="shared" si="37"/>
        <v>0</v>
      </c>
      <c r="Z193" s="176">
        <v>0</v>
      </c>
      <c r="AA193" s="177">
        <f t="shared" si="38"/>
        <v>0</v>
      </c>
      <c r="AR193" s="21" t="s">
        <v>181</v>
      </c>
      <c r="AT193" s="21" t="s">
        <v>177</v>
      </c>
      <c r="AU193" s="21" t="s">
        <v>140</v>
      </c>
      <c r="AY193" s="21" t="s">
        <v>176</v>
      </c>
      <c r="BE193" s="113">
        <f t="shared" si="39"/>
        <v>0</v>
      </c>
      <c r="BF193" s="113">
        <f t="shared" si="40"/>
        <v>0</v>
      </c>
      <c r="BG193" s="113">
        <f t="shared" si="41"/>
        <v>0</v>
      </c>
      <c r="BH193" s="113">
        <f t="shared" si="42"/>
        <v>0</v>
      </c>
      <c r="BI193" s="113">
        <f t="shared" si="43"/>
        <v>0</v>
      </c>
      <c r="BJ193" s="21" t="s">
        <v>88</v>
      </c>
      <c r="BK193" s="113">
        <f t="shared" si="44"/>
        <v>0</v>
      </c>
      <c r="BL193" s="21" t="s">
        <v>181</v>
      </c>
      <c r="BM193" s="21" t="s">
        <v>615</v>
      </c>
    </row>
    <row r="194" spans="2:65" s="1" customFormat="1" ht="31.5" customHeight="1">
      <c r="B194" s="38"/>
      <c r="C194" s="171" t="s">
        <v>641</v>
      </c>
      <c r="D194" s="171" t="s">
        <v>177</v>
      </c>
      <c r="E194" s="172" t="s">
        <v>2498</v>
      </c>
      <c r="F194" s="265" t="s">
        <v>2499</v>
      </c>
      <c r="G194" s="265"/>
      <c r="H194" s="265"/>
      <c r="I194" s="265"/>
      <c r="J194" s="173" t="s">
        <v>461</v>
      </c>
      <c r="K194" s="174">
        <v>2</v>
      </c>
      <c r="L194" s="266">
        <v>0</v>
      </c>
      <c r="M194" s="267"/>
      <c r="N194" s="268">
        <f t="shared" si="35"/>
        <v>0</v>
      </c>
      <c r="O194" s="268"/>
      <c r="P194" s="268"/>
      <c r="Q194" s="268"/>
      <c r="R194" s="40"/>
      <c r="T194" s="175" t="s">
        <v>22</v>
      </c>
      <c r="U194" s="47" t="s">
        <v>45</v>
      </c>
      <c r="V194" s="39"/>
      <c r="W194" s="176">
        <f t="shared" si="36"/>
        <v>0</v>
      </c>
      <c r="X194" s="176">
        <v>0</v>
      </c>
      <c r="Y194" s="176">
        <f t="shared" si="37"/>
        <v>0</v>
      </c>
      <c r="Z194" s="176">
        <v>0</v>
      </c>
      <c r="AA194" s="177">
        <f t="shared" si="38"/>
        <v>0</v>
      </c>
      <c r="AR194" s="21" t="s">
        <v>181</v>
      </c>
      <c r="AT194" s="21" t="s">
        <v>177</v>
      </c>
      <c r="AU194" s="21" t="s">
        <v>140</v>
      </c>
      <c r="AY194" s="21" t="s">
        <v>176</v>
      </c>
      <c r="BE194" s="113">
        <f t="shared" si="39"/>
        <v>0</v>
      </c>
      <c r="BF194" s="113">
        <f t="shared" si="40"/>
        <v>0</v>
      </c>
      <c r="BG194" s="113">
        <f t="shared" si="41"/>
        <v>0</v>
      </c>
      <c r="BH194" s="113">
        <f t="shared" si="42"/>
        <v>0</v>
      </c>
      <c r="BI194" s="113">
        <f t="shared" si="43"/>
        <v>0</v>
      </c>
      <c r="BJ194" s="21" t="s">
        <v>88</v>
      </c>
      <c r="BK194" s="113">
        <f t="shared" si="44"/>
        <v>0</v>
      </c>
      <c r="BL194" s="21" t="s">
        <v>181</v>
      </c>
      <c r="BM194" s="21" t="s">
        <v>641</v>
      </c>
    </row>
    <row r="195" spans="2:65" s="1" customFormat="1" ht="31.5" customHeight="1">
      <c r="B195" s="38"/>
      <c r="C195" s="171" t="s">
        <v>645</v>
      </c>
      <c r="D195" s="171" t="s">
        <v>177</v>
      </c>
      <c r="E195" s="172" t="s">
        <v>2500</v>
      </c>
      <c r="F195" s="265" t="s">
        <v>2501</v>
      </c>
      <c r="G195" s="265"/>
      <c r="H195" s="265"/>
      <c r="I195" s="265"/>
      <c r="J195" s="173" t="s">
        <v>461</v>
      </c>
      <c r="K195" s="174">
        <v>2</v>
      </c>
      <c r="L195" s="266">
        <v>0</v>
      </c>
      <c r="M195" s="267"/>
      <c r="N195" s="268">
        <f t="shared" si="35"/>
        <v>0</v>
      </c>
      <c r="O195" s="268"/>
      <c r="P195" s="268"/>
      <c r="Q195" s="268"/>
      <c r="R195" s="40"/>
      <c r="T195" s="175" t="s">
        <v>22</v>
      </c>
      <c r="U195" s="47" t="s">
        <v>45</v>
      </c>
      <c r="V195" s="39"/>
      <c r="W195" s="176">
        <f t="shared" si="36"/>
        <v>0</v>
      </c>
      <c r="X195" s="176">
        <v>0</v>
      </c>
      <c r="Y195" s="176">
        <f t="shared" si="37"/>
        <v>0</v>
      </c>
      <c r="Z195" s="176">
        <v>0</v>
      </c>
      <c r="AA195" s="177">
        <f t="shared" si="38"/>
        <v>0</v>
      </c>
      <c r="AR195" s="21" t="s">
        <v>181</v>
      </c>
      <c r="AT195" s="21" t="s">
        <v>177</v>
      </c>
      <c r="AU195" s="21" t="s">
        <v>140</v>
      </c>
      <c r="AY195" s="21" t="s">
        <v>176</v>
      </c>
      <c r="BE195" s="113">
        <f t="shared" si="39"/>
        <v>0</v>
      </c>
      <c r="BF195" s="113">
        <f t="shared" si="40"/>
        <v>0</v>
      </c>
      <c r="BG195" s="113">
        <f t="shared" si="41"/>
        <v>0</v>
      </c>
      <c r="BH195" s="113">
        <f t="shared" si="42"/>
        <v>0</v>
      </c>
      <c r="BI195" s="113">
        <f t="shared" si="43"/>
        <v>0</v>
      </c>
      <c r="BJ195" s="21" t="s">
        <v>88</v>
      </c>
      <c r="BK195" s="113">
        <f t="shared" si="44"/>
        <v>0</v>
      </c>
      <c r="BL195" s="21" t="s">
        <v>181</v>
      </c>
      <c r="BM195" s="21" t="s">
        <v>645</v>
      </c>
    </row>
    <row r="196" spans="2:65" s="1" customFormat="1" ht="31.5" customHeight="1">
      <c r="B196" s="38"/>
      <c r="C196" s="171" t="s">
        <v>649</v>
      </c>
      <c r="D196" s="171" t="s">
        <v>177</v>
      </c>
      <c r="E196" s="172" t="s">
        <v>2502</v>
      </c>
      <c r="F196" s="265" t="s">
        <v>2503</v>
      </c>
      <c r="G196" s="265"/>
      <c r="H196" s="265"/>
      <c r="I196" s="265"/>
      <c r="J196" s="173" t="s">
        <v>461</v>
      </c>
      <c r="K196" s="174">
        <v>2</v>
      </c>
      <c r="L196" s="266">
        <v>0</v>
      </c>
      <c r="M196" s="267"/>
      <c r="N196" s="268">
        <f t="shared" si="35"/>
        <v>0</v>
      </c>
      <c r="O196" s="268"/>
      <c r="P196" s="268"/>
      <c r="Q196" s="268"/>
      <c r="R196" s="40"/>
      <c r="T196" s="175" t="s">
        <v>22</v>
      </c>
      <c r="U196" s="47" t="s">
        <v>45</v>
      </c>
      <c r="V196" s="39"/>
      <c r="W196" s="176">
        <f t="shared" si="36"/>
        <v>0</v>
      </c>
      <c r="X196" s="176">
        <v>0</v>
      </c>
      <c r="Y196" s="176">
        <f t="shared" si="37"/>
        <v>0</v>
      </c>
      <c r="Z196" s="176">
        <v>0</v>
      </c>
      <c r="AA196" s="177">
        <f t="shared" si="38"/>
        <v>0</v>
      </c>
      <c r="AR196" s="21" t="s">
        <v>181</v>
      </c>
      <c r="AT196" s="21" t="s">
        <v>177</v>
      </c>
      <c r="AU196" s="21" t="s">
        <v>140</v>
      </c>
      <c r="AY196" s="21" t="s">
        <v>176</v>
      </c>
      <c r="BE196" s="113">
        <f t="shared" si="39"/>
        <v>0</v>
      </c>
      <c r="BF196" s="113">
        <f t="shared" si="40"/>
        <v>0</v>
      </c>
      <c r="BG196" s="113">
        <f t="shared" si="41"/>
        <v>0</v>
      </c>
      <c r="BH196" s="113">
        <f t="shared" si="42"/>
        <v>0</v>
      </c>
      <c r="BI196" s="113">
        <f t="shared" si="43"/>
        <v>0</v>
      </c>
      <c r="BJ196" s="21" t="s">
        <v>88</v>
      </c>
      <c r="BK196" s="113">
        <f t="shared" si="44"/>
        <v>0</v>
      </c>
      <c r="BL196" s="21" t="s">
        <v>181</v>
      </c>
      <c r="BM196" s="21" t="s">
        <v>649</v>
      </c>
    </row>
    <row r="197" spans="2:65" s="1" customFormat="1" ht="31.5" customHeight="1">
      <c r="B197" s="38"/>
      <c r="C197" s="171" t="s">
        <v>653</v>
      </c>
      <c r="D197" s="171" t="s">
        <v>177</v>
      </c>
      <c r="E197" s="172" t="s">
        <v>2504</v>
      </c>
      <c r="F197" s="265" t="s">
        <v>2505</v>
      </c>
      <c r="G197" s="265"/>
      <c r="H197" s="265"/>
      <c r="I197" s="265"/>
      <c r="J197" s="173" t="s">
        <v>1230</v>
      </c>
      <c r="K197" s="214">
        <v>0</v>
      </c>
      <c r="L197" s="266">
        <v>0</v>
      </c>
      <c r="M197" s="267"/>
      <c r="N197" s="268">
        <f t="shared" si="35"/>
        <v>0</v>
      </c>
      <c r="O197" s="268"/>
      <c r="P197" s="268"/>
      <c r="Q197" s="268"/>
      <c r="R197" s="40"/>
      <c r="T197" s="175" t="s">
        <v>22</v>
      </c>
      <c r="U197" s="47" t="s">
        <v>45</v>
      </c>
      <c r="V197" s="39"/>
      <c r="W197" s="176">
        <f t="shared" si="36"/>
        <v>0</v>
      </c>
      <c r="X197" s="176">
        <v>0</v>
      </c>
      <c r="Y197" s="176">
        <f t="shared" si="37"/>
        <v>0</v>
      </c>
      <c r="Z197" s="176">
        <v>0</v>
      </c>
      <c r="AA197" s="177">
        <f t="shared" si="38"/>
        <v>0</v>
      </c>
      <c r="AR197" s="21" t="s">
        <v>181</v>
      </c>
      <c r="AT197" s="21" t="s">
        <v>177</v>
      </c>
      <c r="AU197" s="21" t="s">
        <v>140</v>
      </c>
      <c r="AY197" s="21" t="s">
        <v>176</v>
      </c>
      <c r="BE197" s="113">
        <f t="shared" si="39"/>
        <v>0</v>
      </c>
      <c r="BF197" s="113">
        <f t="shared" si="40"/>
        <v>0</v>
      </c>
      <c r="BG197" s="113">
        <f t="shared" si="41"/>
        <v>0</v>
      </c>
      <c r="BH197" s="113">
        <f t="shared" si="42"/>
        <v>0</v>
      </c>
      <c r="BI197" s="113">
        <f t="shared" si="43"/>
        <v>0</v>
      </c>
      <c r="BJ197" s="21" t="s">
        <v>88</v>
      </c>
      <c r="BK197" s="113">
        <f t="shared" si="44"/>
        <v>0</v>
      </c>
      <c r="BL197" s="21" t="s">
        <v>181</v>
      </c>
      <c r="BM197" s="21" t="s">
        <v>653</v>
      </c>
    </row>
    <row r="198" spans="2:63" s="9" customFormat="1" ht="37.35" customHeight="1">
      <c r="B198" s="160"/>
      <c r="C198" s="161"/>
      <c r="D198" s="162" t="s">
        <v>2373</v>
      </c>
      <c r="E198" s="162"/>
      <c r="F198" s="162"/>
      <c r="G198" s="162"/>
      <c r="H198" s="162"/>
      <c r="I198" s="162"/>
      <c r="J198" s="162"/>
      <c r="K198" s="162"/>
      <c r="L198" s="162"/>
      <c r="M198" s="162"/>
      <c r="N198" s="299">
        <f>BK198</f>
        <v>0</v>
      </c>
      <c r="O198" s="300"/>
      <c r="P198" s="300"/>
      <c r="Q198" s="300"/>
      <c r="R198" s="163"/>
      <c r="T198" s="164"/>
      <c r="U198" s="161"/>
      <c r="V198" s="161"/>
      <c r="W198" s="165">
        <f>W199+W210+W219+W232</f>
        <v>0</v>
      </c>
      <c r="X198" s="161"/>
      <c r="Y198" s="165">
        <f>Y199+Y210+Y219+Y232</f>
        <v>0</v>
      </c>
      <c r="Z198" s="161"/>
      <c r="AA198" s="166">
        <f>AA199+AA210+AA219+AA232</f>
        <v>0</v>
      </c>
      <c r="AR198" s="167" t="s">
        <v>88</v>
      </c>
      <c r="AT198" s="168" t="s">
        <v>79</v>
      </c>
      <c r="AU198" s="168" t="s">
        <v>80</v>
      </c>
      <c r="AY198" s="167" t="s">
        <v>176</v>
      </c>
      <c r="BK198" s="169">
        <f>BK199+BK210+BK219+BK232</f>
        <v>0</v>
      </c>
    </row>
    <row r="199" spans="2:63" s="9" customFormat="1" ht="19.9" customHeight="1">
      <c r="B199" s="160"/>
      <c r="C199" s="161"/>
      <c r="D199" s="170" t="s">
        <v>2374</v>
      </c>
      <c r="E199" s="170"/>
      <c r="F199" s="170"/>
      <c r="G199" s="170"/>
      <c r="H199" s="170"/>
      <c r="I199" s="170"/>
      <c r="J199" s="170"/>
      <c r="K199" s="170"/>
      <c r="L199" s="170"/>
      <c r="M199" s="170"/>
      <c r="N199" s="275">
        <f>BK199</f>
        <v>0</v>
      </c>
      <c r="O199" s="276"/>
      <c r="P199" s="276"/>
      <c r="Q199" s="276"/>
      <c r="R199" s="163"/>
      <c r="T199" s="164"/>
      <c r="U199" s="161"/>
      <c r="V199" s="161"/>
      <c r="W199" s="165">
        <f>SUM(W200:W209)</f>
        <v>0</v>
      </c>
      <c r="X199" s="161"/>
      <c r="Y199" s="165">
        <f>SUM(Y200:Y209)</f>
        <v>0</v>
      </c>
      <c r="Z199" s="161"/>
      <c r="AA199" s="166">
        <f>SUM(AA200:AA209)</f>
        <v>0</v>
      </c>
      <c r="AR199" s="167" t="s">
        <v>88</v>
      </c>
      <c r="AT199" s="168" t="s">
        <v>79</v>
      </c>
      <c r="AU199" s="168" t="s">
        <v>88</v>
      </c>
      <c r="AY199" s="167" t="s">
        <v>176</v>
      </c>
      <c r="BK199" s="169">
        <f>SUM(BK200:BK209)</f>
        <v>0</v>
      </c>
    </row>
    <row r="200" spans="2:65" s="1" customFormat="1" ht="22.5" customHeight="1">
      <c r="B200" s="38"/>
      <c r="C200" s="171" t="s">
        <v>661</v>
      </c>
      <c r="D200" s="171" t="s">
        <v>177</v>
      </c>
      <c r="E200" s="172" t="s">
        <v>2506</v>
      </c>
      <c r="F200" s="265" t="s">
        <v>2507</v>
      </c>
      <c r="G200" s="265"/>
      <c r="H200" s="265"/>
      <c r="I200" s="265"/>
      <c r="J200" s="173" t="s">
        <v>461</v>
      </c>
      <c r="K200" s="174">
        <v>2</v>
      </c>
      <c r="L200" s="266">
        <v>0</v>
      </c>
      <c r="M200" s="267"/>
      <c r="N200" s="268">
        <f aca="true" t="shared" si="45" ref="N200:N209">ROUND(L200*K200,2)</f>
        <v>0</v>
      </c>
      <c r="O200" s="268"/>
      <c r="P200" s="268"/>
      <c r="Q200" s="268"/>
      <c r="R200" s="40"/>
      <c r="T200" s="175" t="s">
        <v>22</v>
      </c>
      <c r="U200" s="47" t="s">
        <v>45</v>
      </c>
      <c r="V200" s="39"/>
      <c r="W200" s="176">
        <f aca="true" t="shared" si="46" ref="W200:W209">V200*K200</f>
        <v>0</v>
      </c>
      <c r="X200" s="176">
        <v>0</v>
      </c>
      <c r="Y200" s="176">
        <f aca="true" t="shared" si="47" ref="Y200:Y209">X200*K200</f>
        <v>0</v>
      </c>
      <c r="Z200" s="176">
        <v>0</v>
      </c>
      <c r="AA200" s="177">
        <f aca="true" t="shared" si="48" ref="AA200:AA209">Z200*K200</f>
        <v>0</v>
      </c>
      <c r="AR200" s="21" t="s">
        <v>181</v>
      </c>
      <c r="AT200" s="21" t="s">
        <v>177</v>
      </c>
      <c r="AU200" s="21" t="s">
        <v>140</v>
      </c>
      <c r="AY200" s="21" t="s">
        <v>176</v>
      </c>
      <c r="BE200" s="113">
        <f aca="true" t="shared" si="49" ref="BE200:BE209">IF(U200="základní",N200,0)</f>
        <v>0</v>
      </c>
      <c r="BF200" s="113">
        <f aca="true" t="shared" si="50" ref="BF200:BF209">IF(U200="snížená",N200,0)</f>
        <v>0</v>
      </c>
      <c r="BG200" s="113">
        <f aca="true" t="shared" si="51" ref="BG200:BG209">IF(U200="zákl. přenesená",N200,0)</f>
        <v>0</v>
      </c>
      <c r="BH200" s="113">
        <f aca="true" t="shared" si="52" ref="BH200:BH209">IF(U200="sníž. přenesená",N200,0)</f>
        <v>0</v>
      </c>
      <c r="BI200" s="113">
        <f aca="true" t="shared" si="53" ref="BI200:BI209">IF(U200="nulová",N200,0)</f>
        <v>0</v>
      </c>
      <c r="BJ200" s="21" t="s">
        <v>88</v>
      </c>
      <c r="BK200" s="113">
        <f aca="true" t="shared" si="54" ref="BK200:BK209">ROUND(L200*K200,2)</f>
        <v>0</v>
      </c>
      <c r="BL200" s="21" t="s">
        <v>181</v>
      </c>
      <c r="BM200" s="21" t="s">
        <v>661</v>
      </c>
    </row>
    <row r="201" spans="2:65" s="1" customFormat="1" ht="22.5" customHeight="1">
      <c r="B201" s="38"/>
      <c r="C201" s="171" t="s">
        <v>666</v>
      </c>
      <c r="D201" s="171" t="s">
        <v>177</v>
      </c>
      <c r="E201" s="172" t="s">
        <v>2508</v>
      </c>
      <c r="F201" s="265" t="s">
        <v>2509</v>
      </c>
      <c r="G201" s="265"/>
      <c r="H201" s="265"/>
      <c r="I201" s="265"/>
      <c r="J201" s="173" t="s">
        <v>461</v>
      </c>
      <c r="K201" s="174">
        <v>2</v>
      </c>
      <c r="L201" s="266">
        <v>0</v>
      </c>
      <c r="M201" s="267"/>
      <c r="N201" s="268">
        <f t="shared" si="45"/>
        <v>0</v>
      </c>
      <c r="O201" s="268"/>
      <c r="P201" s="268"/>
      <c r="Q201" s="268"/>
      <c r="R201" s="40"/>
      <c r="T201" s="175" t="s">
        <v>22</v>
      </c>
      <c r="U201" s="47" t="s">
        <v>45</v>
      </c>
      <c r="V201" s="39"/>
      <c r="W201" s="176">
        <f t="shared" si="46"/>
        <v>0</v>
      </c>
      <c r="X201" s="176">
        <v>0</v>
      </c>
      <c r="Y201" s="176">
        <f t="shared" si="47"/>
        <v>0</v>
      </c>
      <c r="Z201" s="176">
        <v>0</v>
      </c>
      <c r="AA201" s="177">
        <f t="shared" si="48"/>
        <v>0</v>
      </c>
      <c r="AR201" s="21" t="s">
        <v>181</v>
      </c>
      <c r="AT201" s="21" t="s">
        <v>177</v>
      </c>
      <c r="AU201" s="21" t="s">
        <v>140</v>
      </c>
      <c r="AY201" s="21" t="s">
        <v>176</v>
      </c>
      <c r="BE201" s="113">
        <f t="shared" si="49"/>
        <v>0</v>
      </c>
      <c r="BF201" s="113">
        <f t="shared" si="50"/>
        <v>0</v>
      </c>
      <c r="BG201" s="113">
        <f t="shared" si="51"/>
        <v>0</v>
      </c>
      <c r="BH201" s="113">
        <f t="shared" si="52"/>
        <v>0</v>
      </c>
      <c r="BI201" s="113">
        <f t="shared" si="53"/>
        <v>0</v>
      </c>
      <c r="BJ201" s="21" t="s">
        <v>88</v>
      </c>
      <c r="BK201" s="113">
        <f t="shared" si="54"/>
        <v>0</v>
      </c>
      <c r="BL201" s="21" t="s">
        <v>181</v>
      </c>
      <c r="BM201" s="21" t="s">
        <v>666</v>
      </c>
    </row>
    <row r="202" spans="2:65" s="1" customFormat="1" ht="31.5" customHeight="1">
      <c r="B202" s="38"/>
      <c r="C202" s="171" t="s">
        <v>675</v>
      </c>
      <c r="D202" s="171" t="s">
        <v>177</v>
      </c>
      <c r="E202" s="172" t="s">
        <v>2510</v>
      </c>
      <c r="F202" s="265" t="s">
        <v>2511</v>
      </c>
      <c r="G202" s="265"/>
      <c r="H202" s="265"/>
      <c r="I202" s="265"/>
      <c r="J202" s="173" t="s">
        <v>461</v>
      </c>
      <c r="K202" s="174">
        <v>2</v>
      </c>
      <c r="L202" s="266">
        <v>0</v>
      </c>
      <c r="M202" s="267"/>
      <c r="N202" s="268">
        <f t="shared" si="45"/>
        <v>0</v>
      </c>
      <c r="O202" s="268"/>
      <c r="P202" s="268"/>
      <c r="Q202" s="268"/>
      <c r="R202" s="40"/>
      <c r="T202" s="175" t="s">
        <v>22</v>
      </c>
      <c r="U202" s="47" t="s">
        <v>45</v>
      </c>
      <c r="V202" s="39"/>
      <c r="W202" s="176">
        <f t="shared" si="46"/>
        <v>0</v>
      </c>
      <c r="X202" s="176">
        <v>0</v>
      </c>
      <c r="Y202" s="176">
        <f t="shared" si="47"/>
        <v>0</v>
      </c>
      <c r="Z202" s="176">
        <v>0</v>
      </c>
      <c r="AA202" s="177">
        <f t="shared" si="48"/>
        <v>0</v>
      </c>
      <c r="AR202" s="21" t="s">
        <v>181</v>
      </c>
      <c r="AT202" s="21" t="s">
        <v>177</v>
      </c>
      <c r="AU202" s="21" t="s">
        <v>140</v>
      </c>
      <c r="AY202" s="21" t="s">
        <v>176</v>
      </c>
      <c r="BE202" s="113">
        <f t="shared" si="49"/>
        <v>0</v>
      </c>
      <c r="BF202" s="113">
        <f t="shared" si="50"/>
        <v>0</v>
      </c>
      <c r="BG202" s="113">
        <f t="shared" si="51"/>
        <v>0</v>
      </c>
      <c r="BH202" s="113">
        <f t="shared" si="52"/>
        <v>0</v>
      </c>
      <c r="BI202" s="113">
        <f t="shared" si="53"/>
        <v>0</v>
      </c>
      <c r="BJ202" s="21" t="s">
        <v>88</v>
      </c>
      <c r="BK202" s="113">
        <f t="shared" si="54"/>
        <v>0</v>
      </c>
      <c r="BL202" s="21" t="s">
        <v>181</v>
      </c>
      <c r="BM202" s="21" t="s">
        <v>675</v>
      </c>
    </row>
    <row r="203" spans="2:65" s="1" customFormat="1" ht="22.5" customHeight="1">
      <c r="B203" s="38"/>
      <c r="C203" s="171" t="s">
        <v>679</v>
      </c>
      <c r="D203" s="171" t="s">
        <v>177</v>
      </c>
      <c r="E203" s="172" t="s">
        <v>2512</v>
      </c>
      <c r="F203" s="265" t="s">
        <v>2513</v>
      </c>
      <c r="G203" s="265"/>
      <c r="H203" s="265"/>
      <c r="I203" s="265"/>
      <c r="J203" s="173" t="s">
        <v>461</v>
      </c>
      <c r="K203" s="174">
        <v>1</v>
      </c>
      <c r="L203" s="266">
        <v>0</v>
      </c>
      <c r="M203" s="267"/>
      <c r="N203" s="268">
        <f t="shared" si="45"/>
        <v>0</v>
      </c>
      <c r="O203" s="268"/>
      <c r="P203" s="268"/>
      <c r="Q203" s="268"/>
      <c r="R203" s="40"/>
      <c r="T203" s="175" t="s">
        <v>22</v>
      </c>
      <c r="U203" s="47" t="s">
        <v>45</v>
      </c>
      <c r="V203" s="39"/>
      <c r="W203" s="176">
        <f t="shared" si="46"/>
        <v>0</v>
      </c>
      <c r="X203" s="176">
        <v>0</v>
      </c>
      <c r="Y203" s="176">
        <f t="shared" si="47"/>
        <v>0</v>
      </c>
      <c r="Z203" s="176">
        <v>0</v>
      </c>
      <c r="AA203" s="177">
        <f t="shared" si="48"/>
        <v>0</v>
      </c>
      <c r="AR203" s="21" t="s">
        <v>181</v>
      </c>
      <c r="AT203" s="21" t="s">
        <v>177</v>
      </c>
      <c r="AU203" s="21" t="s">
        <v>140</v>
      </c>
      <c r="AY203" s="21" t="s">
        <v>176</v>
      </c>
      <c r="BE203" s="113">
        <f t="shared" si="49"/>
        <v>0</v>
      </c>
      <c r="BF203" s="113">
        <f t="shared" si="50"/>
        <v>0</v>
      </c>
      <c r="BG203" s="113">
        <f t="shared" si="51"/>
        <v>0</v>
      </c>
      <c r="BH203" s="113">
        <f t="shared" si="52"/>
        <v>0</v>
      </c>
      <c r="BI203" s="113">
        <f t="shared" si="53"/>
        <v>0</v>
      </c>
      <c r="BJ203" s="21" t="s">
        <v>88</v>
      </c>
      <c r="BK203" s="113">
        <f t="shared" si="54"/>
        <v>0</v>
      </c>
      <c r="BL203" s="21" t="s">
        <v>181</v>
      </c>
      <c r="BM203" s="21" t="s">
        <v>679</v>
      </c>
    </row>
    <row r="204" spans="2:65" s="1" customFormat="1" ht="31.5" customHeight="1">
      <c r="B204" s="38"/>
      <c r="C204" s="171" t="s">
        <v>684</v>
      </c>
      <c r="D204" s="171" t="s">
        <v>177</v>
      </c>
      <c r="E204" s="172" t="s">
        <v>2514</v>
      </c>
      <c r="F204" s="265" t="s">
        <v>2515</v>
      </c>
      <c r="G204" s="265"/>
      <c r="H204" s="265"/>
      <c r="I204" s="265"/>
      <c r="J204" s="173" t="s">
        <v>461</v>
      </c>
      <c r="K204" s="174">
        <v>1</v>
      </c>
      <c r="L204" s="266">
        <v>0</v>
      </c>
      <c r="M204" s="267"/>
      <c r="N204" s="268">
        <f t="shared" si="45"/>
        <v>0</v>
      </c>
      <c r="O204" s="268"/>
      <c r="P204" s="268"/>
      <c r="Q204" s="268"/>
      <c r="R204" s="40"/>
      <c r="T204" s="175" t="s">
        <v>22</v>
      </c>
      <c r="U204" s="47" t="s">
        <v>45</v>
      </c>
      <c r="V204" s="39"/>
      <c r="W204" s="176">
        <f t="shared" si="46"/>
        <v>0</v>
      </c>
      <c r="X204" s="176">
        <v>0</v>
      </c>
      <c r="Y204" s="176">
        <f t="shared" si="47"/>
        <v>0</v>
      </c>
      <c r="Z204" s="176">
        <v>0</v>
      </c>
      <c r="AA204" s="177">
        <f t="shared" si="48"/>
        <v>0</v>
      </c>
      <c r="AR204" s="21" t="s">
        <v>181</v>
      </c>
      <c r="AT204" s="21" t="s">
        <v>177</v>
      </c>
      <c r="AU204" s="21" t="s">
        <v>140</v>
      </c>
      <c r="AY204" s="21" t="s">
        <v>176</v>
      </c>
      <c r="BE204" s="113">
        <f t="shared" si="49"/>
        <v>0</v>
      </c>
      <c r="BF204" s="113">
        <f t="shared" si="50"/>
        <v>0</v>
      </c>
      <c r="BG204" s="113">
        <f t="shared" si="51"/>
        <v>0</v>
      </c>
      <c r="BH204" s="113">
        <f t="shared" si="52"/>
        <v>0</v>
      </c>
      <c r="BI204" s="113">
        <f t="shared" si="53"/>
        <v>0</v>
      </c>
      <c r="BJ204" s="21" t="s">
        <v>88</v>
      </c>
      <c r="BK204" s="113">
        <f t="shared" si="54"/>
        <v>0</v>
      </c>
      <c r="BL204" s="21" t="s">
        <v>181</v>
      </c>
      <c r="BM204" s="21" t="s">
        <v>684</v>
      </c>
    </row>
    <row r="205" spans="2:65" s="1" customFormat="1" ht="22.5" customHeight="1">
      <c r="B205" s="38"/>
      <c r="C205" s="171" t="s">
        <v>689</v>
      </c>
      <c r="D205" s="171" t="s">
        <v>177</v>
      </c>
      <c r="E205" s="172" t="s">
        <v>2516</v>
      </c>
      <c r="F205" s="265" t="s">
        <v>2517</v>
      </c>
      <c r="G205" s="265"/>
      <c r="H205" s="265"/>
      <c r="I205" s="265"/>
      <c r="J205" s="173" t="s">
        <v>461</v>
      </c>
      <c r="K205" s="174">
        <v>1</v>
      </c>
      <c r="L205" s="266">
        <v>0</v>
      </c>
      <c r="M205" s="267"/>
      <c r="N205" s="268">
        <f t="shared" si="45"/>
        <v>0</v>
      </c>
      <c r="O205" s="268"/>
      <c r="P205" s="268"/>
      <c r="Q205" s="268"/>
      <c r="R205" s="40"/>
      <c r="T205" s="175" t="s">
        <v>22</v>
      </c>
      <c r="U205" s="47" t="s">
        <v>45</v>
      </c>
      <c r="V205" s="39"/>
      <c r="W205" s="176">
        <f t="shared" si="46"/>
        <v>0</v>
      </c>
      <c r="X205" s="176">
        <v>0</v>
      </c>
      <c r="Y205" s="176">
        <f t="shared" si="47"/>
        <v>0</v>
      </c>
      <c r="Z205" s="176">
        <v>0</v>
      </c>
      <c r="AA205" s="177">
        <f t="shared" si="48"/>
        <v>0</v>
      </c>
      <c r="AR205" s="21" t="s">
        <v>181</v>
      </c>
      <c r="AT205" s="21" t="s">
        <v>177</v>
      </c>
      <c r="AU205" s="21" t="s">
        <v>140</v>
      </c>
      <c r="AY205" s="21" t="s">
        <v>176</v>
      </c>
      <c r="BE205" s="113">
        <f t="shared" si="49"/>
        <v>0</v>
      </c>
      <c r="BF205" s="113">
        <f t="shared" si="50"/>
        <v>0</v>
      </c>
      <c r="BG205" s="113">
        <f t="shared" si="51"/>
        <v>0</v>
      </c>
      <c r="BH205" s="113">
        <f t="shared" si="52"/>
        <v>0</v>
      </c>
      <c r="BI205" s="113">
        <f t="shared" si="53"/>
        <v>0</v>
      </c>
      <c r="BJ205" s="21" t="s">
        <v>88</v>
      </c>
      <c r="BK205" s="113">
        <f t="shared" si="54"/>
        <v>0</v>
      </c>
      <c r="BL205" s="21" t="s">
        <v>181</v>
      </c>
      <c r="BM205" s="21" t="s">
        <v>689</v>
      </c>
    </row>
    <row r="206" spans="2:65" s="1" customFormat="1" ht="22.5" customHeight="1">
      <c r="B206" s="38"/>
      <c r="C206" s="171" t="s">
        <v>694</v>
      </c>
      <c r="D206" s="171" t="s">
        <v>177</v>
      </c>
      <c r="E206" s="172" t="s">
        <v>2518</v>
      </c>
      <c r="F206" s="265" t="s">
        <v>2519</v>
      </c>
      <c r="G206" s="265"/>
      <c r="H206" s="265"/>
      <c r="I206" s="265"/>
      <c r="J206" s="173" t="s">
        <v>461</v>
      </c>
      <c r="K206" s="174">
        <v>1</v>
      </c>
      <c r="L206" s="266">
        <v>0</v>
      </c>
      <c r="M206" s="267"/>
      <c r="N206" s="268">
        <f t="shared" si="45"/>
        <v>0</v>
      </c>
      <c r="O206" s="268"/>
      <c r="P206" s="268"/>
      <c r="Q206" s="268"/>
      <c r="R206" s="40"/>
      <c r="T206" s="175" t="s">
        <v>22</v>
      </c>
      <c r="U206" s="47" t="s">
        <v>45</v>
      </c>
      <c r="V206" s="39"/>
      <c r="W206" s="176">
        <f t="shared" si="46"/>
        <v>0</v>
      </c>
      <c r="X206" s="176">
        <v>0</v>
      </c>
      <c r="Y206" s="176">
        <f t="shared" si="47"/>
        <v>0</v>
      </c>
      <c r="Z206" s="176">
        <v>0</v>
      </c>
      <c r="AA206" s="177">
        <f t="shared" si="48"/>
        <v>0</v>
      </c>
      <c r="AR206" s="21" t="s">
        <v>181</v>
      </c>
      <c r="AT206" s="21" t="s">
        <v>177</v>
      </c>
      <c r="AU206" s="21" t="s">
        <v>140</v>
      </c>
      <c r="AY206" s="21" t="s">
        <v>176</v>
      </c>
      <c r="BE206" s="113">
        <f t="shared" si="49"/>
        <v>0</v>
      </c>
      <c r="BF206" s="113">
        <f t="shared" si="50"/>
        <v>0</v>
      </c>
      <c r="BG206" s="113">
        <f t="shared" si="51"/>
        <v>0</v>
      </c>
      <c r="BH206" s="113">
        <f t="shared" si="52"/>
        <v>0</v>
      </c>
      <c r="BI206" s="113">
        <f t="shared" si="53"/>
        <v>0</v>
      </c>
      <c r="BJ206" s="21" t="s">
        <v>88</v>
      </c>
      <c r="BK206" s="113">
        <f t="shared" si="54"/>
        <v>0</v>
      </c>
      <c r="BL206" s="21" t="s">
        <v>181</v>
      </c>
      <c r="BM206" s="21" t="s">
        <v>694</v>
      </c>
    </row>
    <row r="207" spans="2:65" s="1" customFormat="1" ht="22.5" customHeight="1">
      <c r="B207" s="38"/>
      <c r="C207" s="171" t="s">
        <v>699</v>
      </c>
      <c r="D207" s="171" t="s">
        <v>177</v>
      </c>
      <c r="E207" s="172" t="s">
        <v>2520</v>
      </c>
      <c r="F207" s="265" t="s">
        <v>2521</v>
      </c>
      <c r="G207" s="265"/>
      <c r="H207" s="265"/>
      <c r="I207" s="265"/>
      <c r="J207" s="173" t="s">
        <v>461</v>
      </c>
      <c r="K207" s="174">
        <v>1</v>
      </c>
      <c r="L207" s="266">
        <v>0</v>
      </c>
      <c r="M207" s="267"/>
      <c r="N207" s="268">
        <f t="shared" si="45"/>
        <v>0</v>
      </c>
      <c r="O207" s="268"/>
      <c r="P207" s="268"/>
      <c r="Q207" s="268"/>
      <c r="R207" s="40"/>
      <c r="T207" s="175" t="s">
        <v>22</v>
      </c>
      <c r="U207" s="47" t="s">
        <v>45</v>
      </c>
      <c r="V207" s="39"/>
      <c r="W207" s="176">
        <f t="shared" si="46"/>
        <v>0</v>
      </c>
      <c r="X207" s="176">
        <v>0</v>
      </c>
      <c r="Y207" s="176">
        <f t="shared" si="47"/>
        <v>0</v>
      </c>
      <c r="Z207" s="176">
        <v>0</v>
      </c>
      <c r="AA207" s="177">
        <f t="shared" si="48"/>
        <v>0</v>
      </c>
      <c r="AR207" s="21" t="s">
        <v>181</v>
      </c>
      <c r="AT207" s="21" t="s">
        <v>177</v>
      </c>
      <c r="AU207" s="21" t="s">
        <v>140</v>
      </c>
      <c r="AY207" s="21" t="s">
        <v>176</v>
      </c>
      <c r="BE207" s="113">
        <f t="shared" si="49"/>
        <v>0</v>
      </c>
      <c r="BF207" s="113">
        <f t="shared" si="50"/>
        <v>0</v>
      </c>
      <c r="BG207" s="113">
        <f t="shared" si="51"/>
        <v>0</v>
      </c>
      <c r="BH207" s="113">
        <f t="shared" si="52"/>
        <v>0</v>
      </c>
      <c r="BI207" s="113">
        <f t="shared" si="53"/>
        <v>0</v>
      </c>
      <c r="BJ207" s="21" t="s">
        <v>88</v>
      </c>
      <c r="BK207" s="113">
        <f t="shared" si="54"/>
        <v>0</v>
      </c>
      <c r="BL207" s="21" t="s">
        <v>181</v>
      </c>
      <c r="BM207" s="21" t="s">
        <v>699</v>
      </c>
    </row>
    <row r="208" spans="2:65" s="1" customFormat="1" ht="22.5" customHeight="1">
      <c r="B208" s="38"/>
      <c r="C208" s="171" t="s">
        <v>703</v>
      </c>
      <c r="D208" s="171" t="s">
        <v>177</v>
      </c>
      <c r="E208" s="172" t="s">
        <v>2522</v>
      </c>
      <c r="F208" s="265" t="s">
        <v>2523</v>
      </c>
      <c r="G208" s="265"/>
      <c r="H208" s="265"/>
      <c r="I208" s="265"/>
      <c r="J208" s="173" t="s">
        <v>461</v>
      </c>
      <c r="K208" s="174">
        <v>1</v>
      </c>
      <c r="L208" s="266">
        <v>0</v>
      </c>
      <c r="M208" s="267"/>
      <c r="N208" s="268">
        <f t="shared" si="45"/>
        <v>0</v>
      </c>
      <c r="O208" s="268"/>
      <c r="P208" s="268"/>
      <c r="Q208" s="268"/>
      <c r="R208" s="40"/>
      <c r="T208" s="175" t="s">
        <v>22</v>
      </c>
      <c r="U208" s="47" t="s">
        <v>45</v>
      </c>
      <c r="V208" s="39"/>
      <c r="W208" s="176">
        <f t="shared" si="46"/>
        <v>0</v>
      </c>
      <c r="X208" s="176">
        <v>0</v>
      </c>
      <c r="Y208" s="176">
        <f t="shared" si="47"/>
        <v>0</v>
      </c>
      <c r="Z208" s="176">
        <v>0</v>
      </c>
      <c r="AA208" s="177">
        <f t="shared" si="48"/>
        <v>0</v>
      </c>
      <c r="AR208" s="21" t="s">
        <v>181</v>
      </c>
      <c r="AT208" s="21" t="s">
        <v>177</v>
      </c>
      <c r="AU208" s="21" t="s">
        <v>140</v>
      </c>
      <c r="AY208" s="21" t="s">
        <v>176</v>
      </c>
      <c r="BE208" s="113">
        <f t="shared" si="49"/>
        <v>0</v>
      </c>
      <c r="BF208" s="113">
        <f t="shared" si="50"/>
        <v>0</v>
      </c>
      <c r="BG208" s="113">
        <f t="shared" si="51"/>
        <v>0</v>
      </c>
      <c r="BH208" s="113">
        <f t="shared" si="52"/>
        <v>0</v>
      </c>
      <c r="BI208" s="113">
        <f t="shared" si="53"/>
        <v>0</v>
      </c>
      <c r="BJ208" s="21" t="s">
        <v>88</v>
      </c>
      <c r="BK208" s="113">
        <f t="shared" si="54"/>
        <v>0</v>
      </c>
      <c r="BL208" s="21" t="s">
        <v>181</v>
      </c>
      <c r="BM208" s="21" t="s">
        <v>703</v>
      </c>
    </row>
    <row r="209" spans="2:65" s="1" customFormat="1" ht="31.5" customHeight="1">
      <c r="B209" s="38"/>
      <c r="C209" s="171" t="s">
        <v>708</v>
      </c>
      <c r="D209" s="171" t="s">
        <v>177</v>
      </c>
      <c r="E209" s="172" t="s">
        <v>2524</v>
      </c>
      <c r="F209" s="265" t="s">
        <v>2525</v>
      </c>
      <c r="G209" s="265"/>
      <c r="H209" s="265"/>
      <c r="I209" s="265"/>
      <c r="J209" s="173" t="s">
        <v>1230</v>
      </c>
      <c r="K209" s="214">
        <v>0</v>
      </c>
      <c r="L209" s="266">
        <v>0</v>
      </c>
      <c r="M209" s="267"/>
      <c r="N209" s="268">
        <f t="shared" si="45"/>
        <v>0</v>
      </c>
      <c r="O209" s="268"/>
      <c r="P209" s="268"/>
      <c r="Q209" s="268"/>
      <c r="R209" s="40"/>
      <c r="T209" s="175" t="s">
        <v>22</v>
      </c>
      <c r="U209" s="47" t="s">
        <v>45</v>
      </c>
      <c r="V209" s="39"/>
      <c r="W209" s="176">
        <f t="shared" si="46"/>
        <v>0</v>
      </c>
      <c r="X209" s="176">
        <v>0</v>
      </c>
      <c r="Y209" s="176">
        <f t="shared" si="47"/>
        <v>0</v>
      </c>
      <c r="Z209" s="176">
        <v>0</v>
      </c>
      <c r="AA209" s="177">
        <f t="shared" si="48"/>
        <v>0</v>
      </c>
      <c r="AR209" s="21" t="s">
        <v>181</v>
      </c>
      <c r="AT209" s="21" t="s">
        <v>177</v>
      </c>
      <c r="AU209" s="21" t="s">
        <v>140</v>
      </c>
      <c r="AY209" s="21" t="s">
        <v>176</v>
      </c>
      <c r="BE209" s="113">
        <f t="shared" si="49"/>
        <v>0</v>
      </c>
      <c r="BF209" s="113">
        <f t="shared" si="50"/>
        <v>0</v>
      </c>
      <c r="BG209" s="113">
        <f t="shared" si="51"/>
        <v>0</v>
      </c>
      <c r="BH209" s="113">
        <f t="shared" si="52"/>
        <v>0</v>
      </c>
      <c r="BI209" s="113">
        <f t="shared" si="53"/>
        <v>0</v>
      </c>
      <c r="BJ209" s="21" t="s">
        <v>88</v>
      </c>
      <c r="BK209" s="113">
        <f t="shared" si="54"/>
        <v>0</v>
      </c>
      <c r="BL209" s="21" t="s">
        <v>181</v>
      </c>
      <c r="BM209" s="21" t="s">
        <v>708</v>
      </c>
    </row>
    <row r="210" spans="2:63" s="9" customFormat="1" ht="29.85" customHeight="1">
      <c r="B210" s="160"/>
      <c r="C210" s="161"/>
      <c r="D210" s="170" t="s">
        <v>2370</v>
      </c>
      <c r="E210" s="170"/>
      <c r="F210" s="170"/>
      <c r="G210" s="170"/>
      <c r="H210" s="170"/>
      <c r="I210" s="170"/>
      <c r="J210" s="170"/>
      <c r="K210" s="170"/>
      <c r="L210" s="170"/>
      <c r="M210" s="170"/>
      <c r="N210" s="277">
        <f>BK210</f>
        <v>0</v>
      </c>
      <c r="O210" s="278"/>
      <c r="P210" s="278"/>
      <c r="Q210" s="278"/>
      <c r="R210" s="163"/>
      <c r="T210" s="164"/>
      <c r="U210" s="161"/>
      <c r="V210" s="161"/>
      <c r="W210" s="165">
        <f>SUM(W211:W218)</f>
        <v>0</v>
      </c>
      <c r="X210" s="161"/>
      <c r="Y210" s="165">
        <f>SUM(Y211:Y218)</f>
        <v>0</v>
      </c>
      <c r="Z210" s="161"/>
      <c r="AA210" s="166">
        <f>SUM(AA211:AA218)</f>
        <v>0</v>
      </c>
      <c r="AR210" s="167" t="s">
        <v>88</v>
      </c>
      <c r="AT210" s="168" t="s">
        <v>79</v>
      </c>
      <c r="AU210" s="168" t="s">
        <v>88</v>
      </c>
      <c r="AY210" s="167" t="s">
        <v>176</v>
      </c>
      <c r="BK210" s="169">
        <f>SUM(BK211:BK218)</f>
        <v>0</v>
      </c>
    </row>
    <row r="211" spans="2:65" s="1" customFormat="1" ht="31.5" customHeight="1">
      <c r="B211" s="38"/>
      <c r="C211" s="171" t="s">
        <v>712</v>
      </c>
      <c r="D211" s="171" t="s">
        <v>177</v>
      </c>
      <c r="E211" s="172" t="s">
        <v>2526</v>
      </c>
      <c r="F211" s="265" t="s">
        <v>2404</v>
      </c>
      <c r="G211" s="265"/>
      <c r="H211" s="265"/>
      <c r="I211" s="265"/>
      <c r="J211" s="173" t="s">
        <v>315</v>
      </c>
      <c r="K211" s="174">
        <v>18</v>
      </c>
      <c r="L211" s="266">
        <v>0</v>
      </c>
      <c r="M211" s="267"/>
      <c r="N211" s="268">
        <f aca="true" t="shared" si="55" ref="N211:N218">ROUND(L211*K211,2)</f>
        <v>0</v>
      </c>
      <c r="O211" s="268"/>
      <c r="P211" s="268"/>
      <c r="Q211" s="268"/>
      <c r="R211" s="40"/>
      <c r="T211" s="175" t="s">
        <v>22</v>
      </c>
      <c r="U211" s="47" t="s">
        <v>45</v>
      </c>
      <c r="V211" s="39"/>
      <c r="W211" s="176">
        <f aca="true" t="shared" si="56" ref="W211:W218">V211*K211</f>
        <v>0</v>
      </c>
      <c r="X211" s="176">
        <v>0</v>
      </c>
      <c r="Y211" s="176">
        <f aca="true" t="shared" si="57" ref="Y211:Y218">X211*K211</f>
        <v>0</v>
      </c>
      <c r="Z211" s="176">
        <v>0</v>
      </c>
      <c r="AA211" s="177">
        <f aca="true" t="shared" si="58" ref="AA211:AA218">Z211*K211</f>
        <v>0</v>
      </c>
      <c r="AR211" s="21" t="s">
        <v>181</v>
      </c>
      <c r="AT211" s="21" t="s">
        <v>177</v>
      </c>
      <c r="AU211" s="21" t="s">
        <v>140</v>
      </c>
      <c r="AY211" s="21" t="s">
        <v>176</v>
      </c>
      <c r="BE211" s="113">
        <f aca="true" t="shared" si="59" ref="BE211:BE218">IF(U211="základní",N211,0)</f>
        <v>0</v>
      </c>
      <c r="BF211" s="113">
        <f aca="true" t="shared" si="60" ref="BF211:BF218">IF(U211="snížená",N211,0)</f>
        <v>0</v>
      </c>
      <c r="BG211" s="113">
        <f aca="true" t="shared" si="61" ref="BG211:BG218">IF(U211="zákl. přenesená",N211,0)</f>
        <v>0</v>
      </c>
      <c r="BH211" s="113">
        <f aca="true" t="shared" si="62" ref="BH211:BH218">IF(U211="sníž. přenesená",N211,0)</f>
        <v>0</v>
      </c>
      <c r="BI211" s="113">
        <f aca="true" t="shared" si="63" ref="BI211:BI218">IF(U211="nulová",N211,0)</f>
        <v>0</v>
      </c>
      <c r="BJ211" s="21" t="s">
        <v>88</v>
      </c>
      <c r="BK211" s="113">
        <f aca="true" t="shared" si="64" ref="BK211:BK218">ROUND(L211*K211,2)</f>
        <v>0</v>
      </c>
      <c r="BL211" s="21" t="s">
        <v>181</v>
      </c>
      <c r="BM211" s="21" t="s">
        <v>712</v>
      </c>
    </row>
    <row r="212" spans="2:65" s="1" customFormat="1" ht="31.5" customHeight="1">
      <c r="B212" s="38"/>
      <c r="C212" s="171" t="s">
        <v>716</v>
      </c>
      <c r="D212" s="171" t="s">
        <v>177</v>
      </c>
      <c r="E212" s="172" t="s">
        <v>2527</v>
      </c>
      <c r="F212" s="265" t="s">
        <v>2410</v>
      </c>
      <c r="G212" s="265"/>
      <c r="H212" s="265"/>
      <c r="I212" s="265"/>
      <c r="J212" s="173" t="s">
        <v>315</v>
      </c>
      <c r="K212" s="174">
        <v>12</v>
      </c>
      <c r="L212" s="266">
        <v>0</v>
      </c>
      <c r="M212" s="267"/>
      <c r="N212" s="268">
        <f t="shared" si="55"/>
        <v>0</v>
      </c>
      <c r="O212" s="268"/>
      <c r="P212" s="268"/>
      <c r="Q212" s="268"/>
      <c r="R212" s="40"/>
      <c r="T212" s="175" t="s">
        <v>22</v>
      </c>
      <c r="U212" s="47" t="s">
        <v>45</v>
      </c>
      <c r="V212" s="39"/>
      <c r="W212" s="176">
        <f t="shared" si="56"/>
        <v>0</v>
      </c>
      <c r="X212" s="176">
        <v>0</v>
      </c>
      <c r="Y212" s="176">
        <f t="shared" si="57"/>
        <v>0</v>
      </c>
      <c r="Z212" s="176">
        <v>0</v>
      </c>
      <c r="AA212" s="177">
        <f t="shared" si="58"/>
        <v>0</v>
      </c>
      <c r="AR212" s="21" t="s">
        <v>181</v>
      </c>
      <c r="AT212" s="21" t="s">
        <v>177</v>
      </c>
      <c r="AU212" s="21" t="s">
        <v>140</v>
      </c>
      <c r="AY212" s="21" t="s">
        <v>176</v>
      </c>
      <c r="BE212" s="113">
        <f t="shared" si="59"/>
        <v>0</v>
      </c>
      <c r="BF212" s="113">
        <f t="shared" si="60"/>
        <v>0</v>
      </c>
      <c r="BG212" s="113">
        <f t="shared" si="61"/>
        <v>0</v>
      </c>
      <c r="BH212" s="113">
        <f t="shared" si="62"/>
        <v>0</v>
      </c>
      <c r="BI212" s="113">
        <f t="shared" si="63"/>
        <v>0</v>
      </c>
      <c r="BJ212" s="21" t="s">
        <v>88</v>
      </c>
      <c r="BK212" s="113">
        <f t="shared" si="64"/>
        <v>0</v>
      </c>
      <c r="BL212" s="21" t="s">
        <v>181</v>
      </c>
      <c r="BM212" s="21" t="s">
        <v>716</v>
      </c>
    </row>
    <row r="213" spans="2:65" s="1" customFormat="1" ht="22.5" customHeight="1">
      <c r="B213" s="38"/>
      <c r="C213" s="171" t="s">
        <v>720</v>
      </c>
      <c r="D213" s="171" t="s">
        <v>177</v>
      </c>
      <c r="E213" s="172" t="s">
        <v>2528</v>
      </c>
      <c r="F213" s="265" t="s">
        <v>2412</v>
      </c>
      <c r="G213" s="265"/>
      <c r="H213" s="265"/>
      <c r="I213" s="265"/>
      <c r="J213" s="173" t="s">
        <v>315</v>
      </c>
      <c r="K213" s="174">
        <v>30</v>
      </c>
      <c r="L213" s="266">
        <v>0</v>
      </c>
      <c r="M213" s="267"/>
      <c r="N213" s="268">
        <f t="shared" si="55"/>
        <v>0</v>
      </c>
      <c r="O213" s="268"/>
      <c r="P213" s="268"/>
      <c r="Q213" s="268"/>
      <c r="R213" s="40"/>
      <c r="T213" s="175" t="s">
        <v>22</v>
      </c>
      <c r="U213" s="47" t="s">
        <v>45</v>
      </c>
      <c r="V213" s="39"/>
      <c r="W213" s="176">
        <f t="shared" si="56"/>
        <v>0</v>
      </c>
      <c r="X213" s="176">
        <v>0</v>
      </c>
      <c r="Y213" s="176">
        <f t="shared" si="57"/>
        <v>0</v>
      </c>
      <c r="Z213" s="176">
        <v>0</v>
      </c>
      <c r="AA213" s="177">
        <f t="shared" si="58"/>
        <v>0</v>
      </c>
      <c r="AR213" s="21" t="s">
        <v>181</v>
      </c>
      <c r="AT213" s="21" t="s">
        <v>177</v>
      </c>
      <c r="AU213" s="21" t="s">
        <v>140</v>
      </c>
      <c r="AY213" s="21" t="s">
        <v>176</v>
      </c>
      <c r="BE213" s="113">
        <f t="shared" si="59"/>
        <v>0</v>
      </c>
      <c r="BF213" s="113">
        <f t="shared" si="60"/>
        <v>0</v>
      </c>
      <c r="BG213" s="113">
        <f t="shared" si="61"/>
        <v>0</v>
      </c>
      <c r="BH213" s="113">
        <f t="shared" si="62"/>
        <v>0</v>
      </c>
      <c r="BI213" s="113">
        <f t="shared" si="63"/>
        <v>0</v>
      </c>
      <c r="BJ213" s="21" t="s">
        <v>88</v>
      </c>
      <c r="BK213" s="113">
        <f t="shared" si="64"/>
        <v>0</v>
      </c>
      <c r="BL213" s="21" t="s">
        <v>181</v>
      </c>
      <c r="BM213" s="21" t="s">
        <v>720</v>
      </c>
    </row>
    <row r="214" spans="2:65" s="1" customFormat="1" ht="31.5" customHeight="1">
      <c r="B214" s="38"/>
      <c r="C214" s="171" t="s">
        <v>724</v>
      </c>
      <c r="D214" s="171" t="s">
        <v>177</v>
      </c>
      <c r="E214" s="172" t="s">
        <v>2529</v>
      </c>
      <c r="F214" s="265" t="s">
        <v>2530</v>
      </c>
      <c r="G214" s="265"/>
      <c r="H214" s="265"/>
      <c r="I214" s="265"/>
      <c r="J214" s="173" t="s">
        <v>2427</v>
      </c>
      <c r="K214" s="174">
        <v>1</v>
      </c>
      <c r="L214" s="266">
        <v>0</v>
      </c>
      <c r="M214" s="267"/>
      <c r="N214" s="268">
        <f t="shared" si="55"/>
        <v>0</v>
      </c>
      <c r="O214" s="268"/>
      <c r="P214" s="268"/>
      <c r="Q214" s="268"/>
      <c r="R214" s="40"/>
      <c r="T214" s="175" t="s">
        <v>22</v>
      </c>
      <c r="U214" s="47" t="s">
        <v>45</v>
      </c>
      <c r="V214" s="39"/>
      <c r="W214" s="176">
        <f t="shared" si="56"/>
        <v>0</v>
      </c>
      <c r="X214" s="176">
        <v>0</v>
      </c>
      <c r="Y214" s="176">
        <f t="shared" si="57"/>
        <v>0</v>
      </c>
      <c r="Z214" s="176">
        <v>0</v>
      </c>
      <c r="AA214" s="177">
        <f t="shared" si="58"/>
        <v>0</v>
      </c>
      <c r="AR214" s="21" t="s">
        <v>181</v>
      </c>
      <c r="AT214" s="21" t="s">
        <v>177</v>
      </c>
      <c r="AU214" s="21" t="s">
        <v>140</v>
      </c>
      <c r="AY214" s="21" t="s">
        <v>176</v>
      </c>
      <c r="BE214" s="113">
        <f t="shared" si="59"/>
        <v>0</v>
      </c>
      <c r="BF214" s="113">
        <f t="shared" si="60"/>
        <v>0</v>
      </c>
      <c r="BG214" s="113">
        <f t="shared" si="61"/>
        <v>0</v>
      </c>
      <c r="BH214" s="113">
        <f t="shared" si="62"/>
        <v>0</v>
      </c>
      <c r="BI214" s="113">
        <f t="shared" si="63"/>
        <v>0</v>
      </c>
      <c r="BJ214" s="21" t="s">
        <v>88</v>
      </c>
      <c r="BK214" s="113">
        <f t="shared" si="64"/>
        <v>0</v>
      </c>
      <c r="BL214" s="21" t="s">
        <v>181</v>
      </c>
      <c r="BM214" s="21" t="s">
        <v>724</v>
      </c>
    </row>
    <row r="215" spans="2:65" s="1" customFormat="1" ht="31.5" customHeight="1">
      <c r="B215" s="38"/>
      <c r="C215" s="171" t="s">
        <v>729</v>
      </c>
      <c r="D215" s="171" t="s">
        <v>177</v>
      </c>
      <c r="E215" s="172" t="s">
        <v>2531</v>
      </c>
      <c r="F215" s="265" t="s">
        <v>2384</v>
      </c>
      <c r="G215" s="265"/>
      <c r="H215" s="265"/>
      <c r="I215" s="265"/>
      <c r="J215" s="173" t="s">
        <v>315</v>
      </c>
      <c r="K215" s="174">
        <v>19.8</v>
      </c>
      <c r="L215" s="266">
        <v>0</v>
      </c>
      <c r="M215" s="267"/>
      <c r="N215" s="268">
        <f t="shared" si="55"/>
        <v>0</v>
      </c>
      <c r="O215" s="268"/>
      <c r="P215" s="268"/>
      <c r="Q215" s="268"/>
      <c r="R215" s="40"/>
      <c r="T215" s="175" t="s">
        <v>22</v>
      </c>
      <c r="U215" s="47" t="s">
        <v>45</v>
      </c>
      <c r="V215" s="39"/>
      <c r="W215" s="176">
        <f t="shared" si="56"/>
        <v>0</v>
      </c>
      <c r="X215" s="176">
        <v>0</v>
      </c>
      <c r="Y215" s="176">
        <f t="shared" si="57"/>
        <v>0</v>
      </c>
      <c r="Z215" s="176">
        <v>0</v>
      </c>
      <c r="AA215" s="177">
        <f t="shared" si="58"/>
        <v>0</v>
      </c>
      <c r="AR215" s="21" t="s">
        <v>181</v>
      </c>
      <c r="AT215" s="21" t="s">
        <v>177</v>
      </c>
      <c r="AU215" s="21" t="s">
        <v>140</v>
      </c>
      <c r="AY215" s="21" t="s">
        <v>176</v>
      </c>
      <c r="BE215" s="113">
        <f t="shared" si="59"/>
        <v>0</v>
      </c>
      <c r="BF215" s="113">
        <f t="shared" si="60"/>
        <v>0</v>
      </c>
      <c r="BG215" s="113">
        <f t="shared" si="61"/>
        <v>0</v>
      </c>
      <c r="BH215" s="113">
        <f t="shared" si="62"/>
        <v>0</v>
      </c>
      <c r="BI215" s="113">
        <f t="shared" si="63"/>
        <v>0</v>
      </c>
      <c r="BJ215" s="21" t="s">
        <v>88</v>
      </c>
      <c r="BK215" s="113">
        <f t="shared" si="64"/>
        <v>0</v>
      </c>
      <c r="BL215" s="21" t="s">
        <v>181</v>
      </c>
      <c r="BM215" s="21" t="s">
        <v>729</v>
      </c>
    </row>
    <row r="216" spans="2:65" s="1" customFormat="1" ht="31.5" customHeight="1">
      <c r="B216" s="38"/>
      <c r="C216" s="171" t="s">
        <v>733</v>
      </c>
      <c r="D216" s="171" t="s">
        <v>177</v>
      </c>
      <c r="E216" s="172" t="s">
        <v>2532</v>
      </c>
      <c r="F216" s="265" t="s">
        <v>2390</v>
      </c>
      <c r="G216" s="265"/>
      <c r="H216" s="265"/>
      <c r="I216" s="265"/>
      <c r="J216" s="173" t="s">
        <v>315</v>
      </c>
      <c r="K216" s="174">
        <v>13.2</v>
      </c>
      <c r="L216" s="266">
        <v>0</v>
      </c>
      <c r="M216" s="267"/>
      <c r="N216" s="268">
        <f t="shared" si="55"/>
        <v>0</v>
      </c>
      <c r="O216" s="268"/>
      <c r="P216" s="268"/>
      <c r="Q216" s="268"/>
      <c r="R216" s="40"/>
      <c r="T216" s="175" t="s">
        <v>22</v>
      </c>
      <c r="U216" s="47" t="s">
        <v>45</v>
      </c>
      <c r="V216" s="39"/>
      <c r="W216" s="176">
        <f t="shared" si="56"/>
        <v>0</v>
      </c>
      <c r="X216" s="176">
        <v>0</v>
      </c>
      <c r="Y216" s="176">
        <f t="shared" si="57"/>
        <v>0</v>
      </c>
      <c r="Z216" s="176">
        <v>0</v>
      </c>
      <c r="AA216" s="177">
        <f t="shared" si="58"/>
        <v>0</v>
      </c>
      <c r="AR216" s="21" t="s">
        <v>181</v>
      </c>
      <c r="AT216" s="21" t="s">
        <v>177</v>
      </c>
      <c r="AU216" s="21" t="s">
        <v>140</v>
      </c>
      <c r="AY216" s="21" t="s">
        <v>176</v>
      </c>
      <c r="BE216" s="113">
        <f t="shared" si="59"/>
        <v>0</v>
      </c>
      <c r="BF216" s="113">
        <f t="shared" si="60"/>
        <v>0</v>
      </c>
      <c r="BG216" s="113">
        <f t="shared" si="61"/>
        <v>0</v>
      </c>
      <c r="BH216" s="113">
        <f t="shared" si="62"/>
        <v>0</v>
      </c>
      <c r="BI216" s="113">
        <f t="shared" si="63"/>
        <v>0</v>
      </c>
      <c r="BJ216" s="21" t="s">
        <v>88</v>
      </c>
      <c r="BK216" s="113">
        <f t="shared" si="64"/>
        <v>0</v>
      </c>
      <c r="BL216" s="21" t="s">
        <v>181</v>
      </c>
      <c r="BM216" s="21" t="s">
        <v>733</v>
      </c>
    </row>
    <row r="217" spans="2:65" s="1" customFormat="1" ht="22.5" customHeight="1">
      <c r="B217" s="38"/>
      <c r="C217" s="171" t="s">
        <v>737</v>
      </c>
      <c r="D217" s="171" t="s">
        <v>177</v>
      </c>
      <c r="E217" s="172" t="s">
        <v>2533</v>
      </c>
      <c r="F217" s="265" t="s">
        <v>2426</v>
      </c>
      <c r="G217" s="265"/>
      <c r="H217" s="265"/>
      <c r="I217" s="265"/>
      <c r="J217" s="173" t="s">
        <v>2427</v>
      </c>
      <c r="K217" s="174">
        <v>1</v>
      </c>
      <c r="L217" s="266">
        <v>0</v>
      </c>
      <c r="M217" s="267"/>
      <c r="N217" s="268">
        <f t="shared" si="55"/>
        <v>0</v>
      </c>
      <c r="O217" s="268"/>
      <c r="P217" s="268"/>
      <c r="Q217" s="268"/>
      <c r="R217" s="40"/>
      <c r="T217" s="175" t="s">
        <v>22</v>
      </c>
      <c r="U217" s="47" t="s">
        <v>45</v>
      </c>
      <c r="V217" s="39"/>
      <c r="W217" s="176">
        <f t="shared" si="56"/>
        <v>0</v>
      </c>
      <c r="X217" s="176">
        <v>0</v>
      </c>
      <c r="Y217" s="176">
        <f t="shared" si="57"/>
        <v>0</v>
      </c>
      <c r="Z217" s="176">
        <v>0</v>
      </c>
      <c r="AA217" s="177">
        <f t="shared" si="58"/>
        <v>0</v>
      </c>
      <c r="AR217" s="21" t="s">
        <v>181</v>
      </c>
      <c r="AT217" s="21" t="s">
        <v>177</v>
      </c>
      <c r="AU217" s="21" t="s">
        <v>140</v>
      </c>
      <c r="AY217" s="21" t="s">
        <v>176</v>
      </c>
      <c r="BE217" s="113">
        <f t="shared" si="59"/>
        <v>0</v>
      </c>
      <c r="BF217" s="113">
        <f t="shared" si="60"/>
        <v>0</v>
      </c>
      <c r="BG217" s="113">
        <f t="shared" si="61"/>
        <v>0</v>
      </c>
      <c r="BH217" s="113">
        <f t="shared" si="62"/>
        <v>0</v>
      </c>
      <c r="BI217" s="113">
        <f t="shared" si="63"/>
        <v>0</v>
      </c>
      <c r="BJ217" s="21" t="s">
        <v>88</v>
      </c>
      <c r="BK217" s="113">
        <f t="shared" si="64"/>
        <v>0</v>
      </c>
      <c r="BL217" s="21" t="s">
        <v>181</v>
      </c>
      <c r="BM217" s="21" t="s">
        <v>737</v>
      </c>
    </row>
    <row r="218" spans="2:65" s="1" customFormat="1" ht="31.5" customHeight="1">
      <c r="B218" s="38"/>
      <c r="C218" s="171" t="s">
        <v>741</v>
      </c>
      <c r="D218" s="171" t="s">
        <v>177</v>
      </c>
      <c r="E218" s="172" t="s">
        <v>2534</v>
      </c>
      <c r="F218" s="265" t="s">
        <v>2535</v>
      </c>
      <c r="G218" s="265"/>
      <c r="H218" s="265"/>
      <c r="I218" s="265"/>
      <c r="J218" s="173" t="s">
        <v>1230</v>
      </c>
      <c r="K218" s="214">
        <v>0</v>
      </c>
      <c r="L218" s="266">
        <v>0</v>
      </c>
      <c r="M218" s="267"/>
      <c r="N218" s="268">
        <f t="shared" si="55"/>
        <v>0</v>
      </c>
      <c r="O218" s="268"/>
      <c r="P218" s="268"/>
      <c r="Q218" s="268"/>
      <c r="R218" s="40"/>
      <c r="T218" s="175" t="s">
        <v>22</v>
      </c>
      <c r="U218" s="47" t="s">
        <v>45</v>
      </c>
      <c r="V218" s="39"/>
      <c r="W218" s="176">
        <f t="shared" si="56"/>
        <v>0</v>
      </c>
      <c r="X218" s="176">
        <v>0</v>
      </c>
      <c r="Y218" s="176">
        <f t="shared" si="57"/>
        <v>0</v>
      </c>
      <c r="Z218" s="176">
        <v>0</v>
      </c>
      <c r="AA218" s="177">
        <f t="shared" si="58"/>
        <v>0</v>
      </c>
      <c r="AR218" s="21" t="s">
        <v>181</v>
      </c>
      <c r="AT218" s="21" t="s">
        <v>177</v>
      </c>
      <c r="AU218" s="21" t="s">
        <v>140</v>
      </c>
      <c r="AY218" s="21" t="s">
        <v>176</v>
      </c>
      <c r="BE218" s="113">
        <f t="shared" si="59"/>
        <v>0</v>
      </c>
      <c r="BF218" s="113">
        <f t="shared" si="60"/>
        <v>0</v>
      </c>
      <c r="BG218" s="113">
        <f t="shared" si="61"/>
        <v>0</v>
      </c>
      <c r="BH218" s="113">
        <f t="shared" si="62"/>
        <v>0</v>
      </c>
      <c r="BI218" s="113">
        <f t="shared" si="63"/>
        <v>0</v>
      </c>
      <c r="BJ218" s="21" t="s">
        <v>88</v>
      </c>
      <c r="BK218" s="113">
        <f t="shared" si="64"/>
        <v>0</v>
      </c>
      <c r="BL218" s="21" t="s">
        <v>181</v>
      </c>
      <c r="BM218" s="21" t="s">
        <v>741</v>
      </c>
    </row>
    <row r="219" spans="2:63" s="9" customFormat="1" ht="29.85" customHeight="1">
      <c r="B219" s="160"/>
      <c r="C219" s="161"/>
      <c r="D219" s="170" t="s">
        <v>2371</v>
      </c>
      <c r="E219" s="170"/>
      <c r="F219" s="170"/>
      <c r="G219" s="170"/>
      <c r="H219" s="170"/>
      <c r="I219" s="170"/>
      <c r="J219" s="170"/>
      <c r="K219" s="170"/>
      <c r="L219" s="170"/>
      <c r="M219" s="170"/>
      <c r="N219" s="277">
        <f>BK219</f>
        <v>0</v>
      </c>
      <c r="O219" s="278"/>
      <c r="P219" s="278"/>
      <c r="Q219" s="278"/>
      <c r="R219" s="163"/>
      <c r="T219" s="164"/>
      <c r="U219" s="161"/>
      <c r="V219" s="161"/>
      <c r="W219" s="165">
        <f>SUM(W220:W231)</f>
        <v>0</v>
      </c>
      <c r="X219" s="161"/>
      <c r="Y219" s="165">
        <f>SUM(Y220:Y231)</f>
        <v>0</v>
      </c>
      <c r="Z219" s="161"/>
      <c r="AA219" s="166">
        <f>SUM(AA220:AA231)</f>
        <v>0</v>
      </c>
      <c r="AR219" s="167" t="s">
        <v>88</v>
      </c>
      <c r="AT219" s="168" t="s">
        <v>79</v>
      </c>
      <c r="AU219" s="168" t="s">
        <v>88</v>
      </c>
      <c r="AY219" s="167" t="s">
        <v>176</v>
      </c>
      <c r="BK219" s="169">
        <f>SUM(BK220:BK231)</f>
        <v>0</v>
      </c>
    </row>
    <row r="220" spans="2:65" s="1" customFormat="1" ht="22.5" customHeight="1">
      <c r="B220" s="38"/>
      <c r="C220" s="171" t="s">
        <v>745</v>
      </c>
      <c r="D220" s="171" t="s">
        <v>177</v>
      </c>
      <c r="E220" s="172" t="s">
        <v>2536</v>
      </c>
      <c r="F220" s="265" t="s">
        <v>2537</v>
      </c>
      <c r="G220" s="265"/>
      <c r="H220" s="265"/>
      <c r="I220" s="265"/>
      <c r="J220" s="173" t="s">
        <v>461</v>
      </c>
      <c r="K220" s="174">
        <v>1</v>
      </c>
      <c r="L220" s="266">
        <v>0</v>
      </c>
      <c r="M220" s="267"/>
      <c r="N220" s="268">
        <f aca="true" t="shared" si="65" ref="N220:N231">ROUND(L220*K220,2)</f>
        <v>0</v>
      </c>
      <c r="O220" s="268"/>
      <c r="P220" s="268"/>
      <c r="Q220" s="268"/>
      <c r="R220" s="40"/>
      <c r="T220" s="175" t="s">
        <v>22</v>
      </c>
      <c r="U220" s="47" t="s">
        <v>45</v>
      </c>
      <c r="V220" s="39"/>
      <c r="W220" s="176">
        <f aca="true" t="shared" si="66" ref="W220:W231">V220*K220</f>
        <v>0</v>
      </c>
      <c r="X220" s="176">
        <v>0</v>
      </c>
      <c r="Y220" s="176">
        <f aca="true" t="shared" si="67" ref="Y220:Y231">X220*K220</f>
        <v>0</v>
      </c>
      <c r="Z220" s="176">
        <v>0</v>
      </c>
      <c r="AA220" s="177">
        <f aca="true" t="shared" si="68" ref="AA220:AA231">Z220*K220</f>
        <v>0</v>
      </c>
      <c r="AR220" s="21" t="s">
        <v>181</v>
      </c>
      <c r="AT220" s="21" t="s">
        <v>177</v>
      </c>
      <c r="AU220" s="21" t="s">
        <v>140</v>
      </c>
      <c r="AY220" s="21" t="s">
        <v>176</v>
      </c>
      <c r="BE220" s="113">
        <f aca="true" t="shared" si="69" ref="BE220:BE231">IF(U220="základní",N220,0)</f>
        <v>0</v>
      </c>
      <c r="BF220" s="113">
        <f aca="true" t="shared" si="70" ref="BF220:BF231">IF(U220="snížená",N220,0)</f>
        <v>0</v>
      </c>
      <c r="BG220" s="113">
        <f aca="true" t="shared" si="71" ref="BG220:BG231">IF(U220="zákl. přenesená",N220,0)</f>
        <v>0</v>
      </c>
      <c r="BH220" s="113">
        <f aca="true" t="shared" si="72" ref="BH220:BH231">IF(U220="sníž. přenesená",N220,0)</f>
        <v>0</v>
      </c>
      <c r="BI220" s="113">
        <f aca="true" t="shared" si="73" ref="BI220:BI231">IF(U220="nulová",N220,0)</f>
        <v>0</v>
      </c>
      <c r="BJ220" s="21" t="s">
        <v>88</v>
      </c>
      <c r="BK220" s="113">
        <f aca="true" t="shared" si="74" ref="BK220:BK231">ROUND(L220*K220,2)</f>
        <v>0</v>
      </c>
      <c r="BL220" s="21" t="s">
        <v>181</v>
      </c>
      <c r="BM220" s="21" t="s">
        <v>745</v>
      </c>
    </row>
    <row r="221" spans="2:65" s="1" customFormat="1" ht="22.5" customHeight="1">
      <c r="B221" s="38"/>
      <c r="C221" s="171" t="s">
        <v>750</v>
      </c>
      <c r="D221" s="171" t="s">
        <v>177</v>
      </c>
      <c r="E221" s="172" t="s">
        <v>2538</v>
      </c>
      <c r="F221" s="265" t="s">
        <v>2539</v>
      </c>
      <c r="G221" s="265"/>
      <c r="H221" s="265"/>
      <c r="I221" s="265"/>
      <c r="J221" s="173" t="s">
        <v>461</v>
      </c>
      <c r="K221" s="174">
        <v>1</v>
      </c>
      <c r="L221" s="266">
        <v>0</v>
      </c>
      <c r="M221" s="267"/>
      <c r="N221" s="268">
        <f t="shared" si="65"/>
        <v>0</v>
      </c>
      <c r="O221" s="268"/>
      <c r="P221" s="268"/>
      <c r="Q221" s="268"/>
      <c r="R221" s="40"/>
      <c r="T221" s="175" t="s">
        <v>22</v>
      </c>
      <c r="U221" s="47" t="s">
        <v>45</v>
      </c>
      <c r="V221" s="39"/>
      <c r="W221" s="176">
        <f t="shared" si="66"/>
        <v>0</v>
      </c>
      <c r="X221" s="176">
        <v>0</v>
      </c>
      <c r="Y221" s="176">
        <f t="shared" si="67"/>
        <v>0</v>
      </c>
      <c r="Z221" s="176">
        <v>0</v>
      </c>
      <c r="AA221" s="177">
        <f t="shared" si="68"/>
        <v>0</v>
      </c>
      <c r="AR221" s="21" t="s">
        <v>181</v>
      </c>
      <c r="AT221" s="21" t="s">
        <v>177</v>
      </c>
      <c r="AU221" s="21" t="s">
        <v>140</v>
      </c>
      <c r="AY221" s="21" t="s">
        <v>176</v>
      </c>
      <c r="BE221" s="113">
        <f t="shared" si="69"/>
        <v>0</v>
      </c>
      <c r="BF221" s="113">
        <f t="shared" si="70"/>
        <v>0</v>
      </c>
      <c r="BG221" s="113">
        <f t="shared" si="71"/>
        <v>0</v>
      </c>
      <c r="BH221" s="113">
        <f t="shared" si="72"/>
        <v>0</v>
      </c>
      <c r="BI221" s="113">
        <f t="shared" si="73"/>
        <v>0</v>
      </c>
      <c r="BJ221" s="21" t="s">
        <v>88</v>
      </c>
      <c r="BK221" s="113">
        <f t="shared" si="74"/>
        <v>0</v>
      </c>
      <c r="BL221" s="21" t="s">
        <v>181</v>
      </c>
      <c r="BM221" s="21" t="s">
        <v>750</v>
      </c>
    </row>
    <row r="222" spans="2:65" s="1" customFormat="1" ht="31.5" customHeight="1">
      <c r="B222" s="38"/>
      <c r="C222" s="171" t="s">
        <v>777</v>
      </c>
      <c r="D222" s="171" t="s">
        <v>177</v>
      </c>
      <c r="E222" s="172" t="s">
        <v>2540</v>
      </c>
      <c r="F222" s="265" t="s">
        <v>2541</v>
      </c>
      <c r="G222" s="265"/>
      <c r="H222" s="265"/>
      <c r="I222" s="265"/>
      <c r="J222" s="173" t="s">
        <v>461</v>
      </c>
      <c r="K222" s="174">
        <v>1</v>
      </c>
      <c r="L222" s="266">
        <v>0</v>
      </c>
      <c r="M222" s="267"/>
      <c r="N222" s="268">
        <f t="shared" si="65"/>
        <v>0</v>
      </c>
      <c r="O222" s="268"/>
      <c r="P222" s="268"/>
      <c r="Q222" s="268"/>
      <c r="R222" s="40"/>
      <c r="T222" s="175" t="s">
        <v>22</v>
      </c>
      <c r="U222" s="47" t="s">
        <v>45</v>
      </c>
      <c r="V222" s="39"/>
      <c r="W222" s="176">
        <f t="shared" si="66"/>
        <v>0</v>
      </c>
      <c r="X222" s="176">
        <v>0</v>
      </c>
      <c r="Y222" s="176">
        <f t="shared" si="67"/>
        <v>0</v>
      </c>
      <c r="Z222" s="176">
        <v>0</v>
      </c>
      <c r="AA222" s="177">
        <f t="shared" si="68"/>
        <v>0</v>
      </c>
      <c r="AR222" s="21" t="s">
        <v>181</v>
      </c>
      <c r="AT222" s="21" t="s">
        <v>177</v>
      </c>
      <c r="AU222" s="21" t="s">
        <v>140</v>
      </c>
      <c r="AY222" s="21" t="s">
        <v>176</v>
      </c>
      <c r="BE222" s="113">
        <f t="shared" si="69"/>
        <v>0</v>
      </c>
      <c r="BF222" s="113">
        <f t="shared" si="70"/>
        <v>0</v>
      </c>
      <c r="BG222" s="113">
        <f t="shared" si="71"/>
        <v>0</v>
      </c>
      <c r="BH222" s="113">
        <f t="shared" si="72"/>
        <v>0</v>
      </c>
      <c r="BI222" s="113">
        <f t="shared" si="73"/>
        <v>0</v>
      </c>
      <c r="BJ222" s="21" t="s">
        <v>88</v>
      </c>
      <c r="BK222" s="113">
        <f t="shared" si="74"/>
        <v>0</v>
      </c>
      <c r="BL222" s="21" t="s">
        <v>181</v>
      </c>
      <c r="BM222" s="21" t="s">
        <v>777</v>
      </c>
    </row>
    <row r="223" spans="2:65" s="1" customFormat="1" ht="31.5" customHeight="1">
      <c r="B223" s="38"/>
      <c r="C223" s="171" t="s">
        <v>782</v>
      </c>
      <c r="D223" s="171" t="s">
        <v>177</v>
      </c>
      <c r="E223" s="172" t="s">
        <v>2542</v>
      </c>
      <c r="F223" s="265" t="s">
        <v>2543</v>
      </c>
      <c r="G223" s="265"/>
      <c r="H223" s="265"/>
      <c r="I223" s="265"/>
      <c r="J223" s="173" t="s">
        <v>461</v>
      </c>
      <c r="K223" s="174">
        <v>1</v>
      </c>
      <c r="L223" s="266">
        <v>0</v>
      </c>
      <c r="M223" s="267"/>
      <c r="N223" s="268">
        <f t="shared" si="65"/>
        <v>0</v>
      </c>
      <c r="O223" s="268"/>
      <c r="P223" s="268"/>
      <c r="Q223" s="268"/>
      <c r="R223" s="40"/>
      <c r="T223" s="175" t="s">
        <v>22</v>
      </c>
      <c r="U223" s="47" t="s">
        <v>45</v>
      </c>
      <c r="V223" s="39"/>
      <c r="W223" s="176">
        <f t="shared" si="66"/>
        <v>0</v>
      </c>
      <c r="X223" s="176">
        <v>0</v>
      </c>
      <c r="Y223" s="176">
        <f t="shared" si="67"/>
        <v>0</v>
      </c>
      <c r="Z223" s="176">
        <v>0</v>
      </c>
      <c r="AA223" s="177">
        <f t="shared" si="68"/>
        <v>0</v>
      </c>
      <c r="AR223" s="21" t="s">
        <v>181</v>
      </c>
      <c r="AT223" s="21" t="s">
        <v>177</v>
      </c>
      <c r="AU223" s="21" t="s">
        <v>140</v>
      </c>
      <c r="AY223" s="21" t="s">
        <v>176</v>
      </c>
      <c r="BE223" s="113">
        <f t="shared" si="69"/>
        <v>0</v>
      </c>
      <c r="BF223" s="113">
        <f t="shared" si="70"/>
        <v>0</v>
      </c>
      <c r="BG223" s="113">
        <f t="shared" si="71"/>
        <v>0</v>
      </c>
      <c r="BH223" s="113">
        <f t="shared" si="72"/>
        <v>0</v>
      </c>
      <c r="BI223" s="113">
        <f t="shared" si="73"/>
        <v>0</v>
      </c>
      <c r="BJ223" s="21" t="s">
        <v>88</v>
      </c>
      <c r="BK223" s="113">
        <f t="shared" si="74"/>
        <v>0</v>
      </c>
      <c r="BL223" s="21" t="s">
        <v>181</v>
      </c>
      <c r="BM223" s="21" t="s">
        <v>782</v>
      </c>
    </row>
    <row r="224" spans="2:65" s="1" customFormat="1" ht="22.5" customHeight="1">
      <c r="B224" s="38"/>
      <c r="C224" s="171" t="s">
        <v>787</v>
      </c>
      <c r="D224" s="171" t="s">
        <v>177</v>
      </c>
      <c r="E224" s="172" t="s">
        <v>2544</v>
      </c>
      <c r="F224" s="265" t="s">
        <v>2447</v>
      </c>
      <c r="G224" s="265"/>
      <c r="H224" s="265"/>
      <c r="I224" s="265"/>
      <c r="J224" s="173" t="s">
        <v>461</v>
      </c>
      <c r="K224" s="174">
        <v>4</v>
      </c>
      <c r="L224" s="266">
        <v>0</v>
      </c>
      <c r="M224" s="267"/>
      <c r="N224" s="268">
        <f t="shared" si="65"/>
        <v>0</v>
      </c>
      <c r="O224" s="268"/>
      <c r="P224" s="268"/>
      <c r="Q224" s="268"/>
      <c r="R224" s="40"/>
      <c r="T224" s="175" t="s">
        <v>22</v>
      </c>
      <c r="U224" s="47" t="s">
        <v>45</v>
      </c>
      <c r="V224" s="39"/>
      <c r="W224" s="176">
        <f t="shared" si="66"/>
        <v>0</v>
      </c>
      <c r="X224" s="176">
        <v>0</v>
      </c>
      <c r="Y224" s="176">
        <f t="shared" si="67"/>
        <v>0</v>
      </c>
      <c r="Z224" s="176">
        <v>0</v>
      </c>
      <c r="AA224" s="177">
        <f t="shared" si="68"/>
        <v>0</v>
      </c>
      <c r="AR224" s="21" t="s">
        <v>181</v>
      </c>
      <c r="AT224" s="21" t="s">
        <v>177</v>
      </c>
      <c r="AU224" s="21" t="s">
        <v>140</v>
      </c>
      <c r="AY224" s="21" t="s">
        <v>176</v>
      </c>
      <c r="BE224" s="113">
        <f t="shared" si="69"/>
        <v>0</v>
      </c>
      <c r="BF224" s="113">
        <f t="shared" si="70"/>
        <v>0</v>
      </c>
      <c r="BG224" s="113">
        <f t="shared" si="71"/>
        <v>0</v>
      </c>
      <c r="BH224" s="113">
        <f t="shared" si="72"/>
        <v>0</v>
      </c>
      <c r="BI224" s="113">
        <f t="shared" si="73"/>
        <v>0</v>
      </c>
      <c r="BJ224" s="21" t="s">
        <v>88</v>
      </c>
      <c r="BK224" s="113">
        <f t="shared" si="74"/>
        <v>0</v>
      </c>
      <c r="BL224" s="21" t="s">
        <v>181</v>
      </c>
      <c r="BM224" s="21" t="s">
        <v>787</v>
      </c>
    </row>
    <row r="225" spans="2:65" s="1" customFormat="1" ht="22.5" customHeight="1">
      <c r="B225" s="38"/>
      <c r="C225" s="171" t="s">
        <v>791</v>
      </c>
      <c r="D225" s="171" t="s">
        <v>177</v>
      </c>
      <c r="E225" s="172" t="s">
        <v>2545</v>
      </c>
      <c r="F225" s="265" t="s">
        <v>2449</v>
      </c>
      <c r="G225" s="265"/>
      <c r="H225" s="265"/>
      <c r="I225" s="265"/>
      <c r="J225" s="173" t="s">
        <v>461</v>
      </c>
      <c r="K225" s="174">
        <v>4</v>
      </c>
      <c r="L225" s="266">
        <v>0</v>
      </c>
      <c r="M225" s="267"/>
      <c r="N225" s="268">
        <f t="shared" si="65"/>
        <v>0</v>
      </c>
      <c r="O225" s="268"/>
      <c r="P225" s="268"/>
      <c r="Q225" s="268"/>
      <c r="R225" s="40"/>
      <c r="T225" s="175" t="s">
        <v>22</v>
      </c>
      <c r="U225" s="47" t="s">
        <v>45</v>
      </c>
      <c r="V225" s="39"/>
      <c r="W225" s="176">
        <f t="shared" si="66"/>
        <v>0</v>
      </c>
      <c r="X225" s="176">
        <v>0</v>
      </c>
      <c r="Y225" s="176">
        <f t="shared" si="67"/>
        <v>0</v>
      </c>
      <c r="Z225" s="176">
        <v>0</v>
      </c>
      <c r="AA225" s="177">
        <f t="shared" si="68"/>
        <v>0</v>
      </c>
      <c r="AR225" s="21" t="s">
        <v>181</v>
      </c>
      <c r="AT225" s="21" t="s">
        <v>177</v>
      </c>
      <c r="AU225" s="21" t="s">
        <v>140</v>
      </c>
      <c r="AY225" s="21" t="s">
        <v>176</v>
      </c>
      <c r="BE225" s="113">
        <f t="shared" si="69"/>
        <v>0</v>
      </c>
      <c r="BF225" s="113">
        <f t="shared" si="70"/>
        <v>0</v>
      </c>
      <c r="BG225" s="113">
        <f t="shared" si="71"/>
        <v>0</v>
      </c>
      <c r="BH225" s="113">
        <f t="shared" si="72"/>
        <v>0</v>
      </c>
      <c r="BI225" s="113">
        <f t="shared" si="73"/>
        <v>0</v>
      </c>
      <c r="BJ225" s="21" t="s">
        <v>88</v>
      </c>
      <c r="BK225" s="113">
        <f t="shared" si="74"/>
        <v>0</v>
      </c>
      <c r="BL225" s="21" t="s">
        <v>181</v>
      </c>
      <c r="BM225" s="21" t="s">
        <v>791</v>
      </c>
    </row>
    <row r="226" spans="2:65" s="1" customFormat="1" ht="22.5" customHeight="1">
      <c r="B226" s="38"/>
      <c r="C226" s="171" t="s">
        <v>796</v>
      </c>
      <c r="D226" s="171" t="s">
        <v>177</v>
      </c>
      <c r="E226" s="172" t="s">
        <v>2546</v>
      </c>
      <c r="F226" s="265" t="s">
        <v>2547</v>
      </c>
      <c r="G226" s="265"/>
      <c r="H226" s="265"/>
      <c r="I226" s="265"/>
      <c r="J226" s="173" t="s">
        <v>2427</v>
      </c>
      <c r="K226" s="174">
        <v>1</v>
      </c>
      <c r="L226" s="266">
        <v>0</v>
      </c>
      <c r="M226" s="267"/>
      <c r="N226" s="268">
        <f t="shared" si="65"/>
        <v>0</v>
      </c>
      <c r="O226" s="268"/>
      <c r="P226" s="268"/>
      <c r="Q226" s="268"/>
      <c r="R226" s="40"/>
      <c r="T226" s="175" t="s">
        <v>22</v>
      </c>
      <c r="U226" s="47" t="s">
        <v>45</v>
      </c>
      <c r="V226" s="39"/>
      <c r="W226" s="176">
        <f t="shared" si="66"/>
        <v>0</v>
      </c>
      <c r="X226" s="176">
        <v>0</v>
      </c>
      <c r="Y226" s="176">
        <f t="shared" si="67"/>
        <v>0</v>
      </c>
      <c r="Z226" s="176">
        <v>0</v>
      </c>
      <c r="AA226" s="177">
        <f t="shared" si="68"/>
        <v>0</v>
      </c>
      <c r="AR226" s="21" t="s">
        <v>181</v>
      </c>
      <c r="AT226" s="21" t="s">
        <v>177</v>
      </c>
      <c r="AU226" s="21" t="s">
        <v>140</v>
      </c>
      <c r="AY226" s="21" t="s">
        <v>176</v>
      </c>
      <c r="BE226" s="113">
        <f t="shared" si="69"/>
        <v>0</v>
      </c>
      <c r="BF226" s="113">
        <f t="shared" si="70"/>
        <v>0</v>
      </c>
      <c r="BG226" s="113">
        <f t="shared" si="71"/>
        <v>0</v>
      </c>
      <c r="BH226" s="113">
        <f t="shared" si="72"/>
        <v>0</v>
      </c>
      <c r="BI226" s="113">
        <f t="shared" si="73"/>
        <v>0</v>
      </c>
      <c r="BJ226" s="21" t="s">
        <v>88</v>
      </c>
      <c r="BK226" s="113">
        <f t="shared" si="74"/>
        <v>0</v>
      </c>
      <c r="BL226" s="21" t="s">
        <v>181</v>
      </c>
      <c r="BM226" s="21" t="s">
        <v>796</v>
      </c>
    </row>
    <row r="227" spans="2:65" s="1" customFormat="1" ht="22.5" customHeight="1">
      <c r="B227" s="38"/>
      <c r="C227" s="171" t="s">
        <v>800</v>
      </c>
      <c r="D227" s="171" t="s">
        <v>177</v>
      </c>
      <c r="E227" s="172" t="s">
        <v>2548</v>
      </c>
      <c r="F227" s="265" t="s">
        <v>2549</v>
      </c>
      <c r="G227" s="265"/>
      <c r="H227" s="265"/>
      <c r="I227" s="265"/>
      <c r="J227" s="173" t="s">
        <v>2427</v>
      </c>
      <c r="K227" s="174">
        <v>1</v>
      </c>
      <c r="L227" s="266">
        <v>0</v>
      </c>
      <c r="M227" s="267"/>
      <c r="N227" s="268">
        <f t="shared" si="65"/>
        <v>0</v>
      </c>
      <c r="O227" s="268"/>
      <c r="P227" s="268"/>
      <c r="Q227" s="268"/>
      <c r="R227" s="40"/>
      <c r="T227" s="175" t="s">
        <v>22</v>
      </c>
      <c r="U227" s="47" t="s">
        <v>45</v>
      </c>
      <c r="V227" s="39"/>
      <c r="W227" s="176">
        <f t="shared" si="66"/>
        <v>0</v>
      </c>
      <c r="X227" s="176">
        <v>0</v>
      </c>
      <c r="Y227" s="176">
        <f t="shared" si="67"/>
        <v>0</v>
      </c>
      <c r="Z227" s="176">
        <v>0</v>
      </c>
      <c r="AA227" s="177">
        <f t="shared" si="68"/>
        <v>0</v>
      </c>
      <c r="AR227" s="21" t="s">
        <v>181</v>
      </c>
      <c r="AT227" s="21" t="s">
        <v>177</v>
      </c>
      <c r="AU227" s="21" t="s">
        <v>140</v>
      </c>
      <c r="AY227" s="21" t="s">
        <v>176</v>
      </c>
      <c r="BE227" s="113">
        <f t="shared" si="69"/>
        <v>0</v>
      </c>
      <c r="BF227" s="113">
        <f t="shared" si="70"/>
        <v>0</v>
      </c>
      <c r="BG227" s="113">
        <f t="shared" si="71"/>
        <v>0</v>
      </c>
      <c r="BH227" s="113">
        <f t="shared" si="72"/>
        <v>0</v>
      </c>
      <c r="BI227" s="113">
        <f t="shared" si="73"/>
        <v>0</v>
      </c>
      <c r="BJ227" s="21" t="s">
        <v>88</v>
      </c>
      <c r="BK227" s="113">
        <f t="shared" si="74"/>
        <v>0</v>
      </c>
      <c r="BL227" s="21" t="s">
        <v>181</v>
      </c>
      <c r="BM227" s="21" t="s">
        <v>800</v>
      </c>
    </row>
    <row r="228" spans="2:65" s="1" customFormat="1" ht="31.5" customHeight="1">
      <c r="B228" s="38"/>
      <c r="C228" s="171" t="s">
        <v>804</v>
      </c>
      <c r="D228" s="171" t="s">
        <v>177</v>
      </c>
      <c r="E228" s="172" t="s">
        <v>2550</v>
      </c>
      <c r="F228" s="265" t="s">
        <v>2551</v>
      </c>
      <c r="G228" s="265"/>
      <c r="H228" s="265"/>
      <c r="I228" s="265"/>
      <c r="J228" s="173" t="s">
        <v>461</v>
      </c>
      <c r="K228" s="174">
        <v>7</v>
      </c>
      <c r="L228" s="266">
        <v>0</v>
      </c>
      <c r="M228" s="267"/>
      <c r="N228" s="268">
        <f t="shared" si="65"/>
        <v>0</v>
      </c>
      <c r="O228" s="268"/>
      <c r="P228" s="268"/>
      <c r="Q228" s="268"/>
      <c r="R228" s="40"/>
      <c r="T228" s="175" t="s">
        <v>22</v>
      </c>
      <c r="U228" s="47" t="s">
        <v>45</v>
      </c>
      <c r="V228" s="39"/>
      <c r="W228" s="176">
        <f t="shared" si="66"/>
        <v>0</v>
      </c>
      <c r="X228" s="176">
        <v>0</v>
      </c>
      <c r="Y228" s="176">
        <f t="shared" si="67"/>
        <v>0</v>
      </c>
      <c r="Z228" s="176">
        <v>0</v>
      </c>
      <c r="AA228" s="177">
        <f t="shared" si="68"/>
        <v>0</v>
      </c>
      <c r="AR228" s="21" t="s">
        <v>181</v>
      </c>
      <c r="AT228" s="21" t="s">
        <v>177</v>
      </c>
      <c r="AU228" s="21" t="s">
        <v>140</v>
      </c>
      <c r="AY228" s="21" t="s">
        <v>176</v>
      </c>
      <c r="BE228" s="113">
        <f t="shared" si="69"/>
        <v>0</v>
      </c>
      <c r="BF228" s="113">
        <f t="shared" si="70"/>
        <v>0</v>
      </c>
      <c r="BG228" s="113">
        <f t="shared" si="71"/>
        <v>0</v>
      </c>
      <c r="BH228" s="113">
        <f t="shared" si="72"/>
        <v>0</v>
      </c>
      <c r="BI228" s="113">
        <f t="shared" si="73"/>
        <v>0</v>
      </c>
      <c r="BJ228" s="21" t="s">
        <v>88</v>
      </c>
      <c r="BK228" s="113">
        <f t="shared" si="74"/>
        <v>0</v>
      </c>
      <c r="BL228" s="21" t="s">
        <v>181</v>
      </c>
      <c r="BM228" s="21" t="s">
        <v>804</v>
      </c>
    </row>
    <row r="229" spans="2:65" s="1" customFormat="1" ht="22.5" customHeight="1">
      <c r="B229" s="38"/>
      <c r="C229" s="171" t="s">
        <v>808</v>
      </c>
      <c r="D229" s="171" t="s">
        <v>177</v>
      </c>
      <c r="E229" s="172" t="s">
        <v>2552</v>
      </c>
      <c r="F229" s="265" t="s">
        <v>2553</v>
      </c>
      <c r="G229" s="265"/>
      <c r="H229" s="265"/>
      <c r="I229" s="265"/>
      <c r="J229" s="173" t="s">
        <v>461</v>
      </c>
      <c r="K229" s="174">
        <v>1</v>
      </c>
      <c r="L229" s="266">
        <v>0</v>
      </c>
      <c r="M229" s="267"/>
      <c r="N229" s="268">
        <f t="shared" si="65"/>
        <v>0</v>
      </c>
      <c r="O229" s="268"/>
      <c r="P229" s="268"/>
      <c r="Q229" s="268"/>
      <c r="R229" s="40"/>
      <c r="T229" s="175" t="s">
        <v>22</v>
      </c>
      <c r="U229" s="47" t="s">
        <v>45</v>
      </c>
      <c r="V229" s="39"/>
      <c r="W229" s="176">
        <f t="shared" si="66"/>
        <v>0</v>
      </c>
      <c r="X229" s="176">
        <v>0</v>
      </c>
      <c r="Y229" s="176">
        <f t="shared" si="67"/>
        <v>0</v>
      </c>
      <c r="Z229" s="176">
        <v>0</v>
      </c>
      <c r="AA229" s="177">
        <f t="shared" si="68"/>
        <v>0</v>
      </c>
      <c r="AR229" s="21" t="s">
        <v>181</v>
      </c>
      <c r="AT229" s="21" t="s">
        <v>177</v>
      </c>
      <c r="AU229" s="21" t="s">
        <v>140</v>
      </c>
      <c r="AY229" s="21" t="s">
        <v>176</v>
      </c>
      <c r="BE229" s="113">
        <f t="shared" si="69"/>
        <v>0</v>
      </c>
      <c r="BF229" s="113">
        <f t="shared" si="70"/>
        <v>0</v>
      </c>
      <c r="BG229" s="113">
        <f t="shared" si="71"/>
        <v>0</v>
      </c>
      <c r="BH229" s="113">
        <f t="shared" si="72"/>
        <v>0</v>
      </c>
      <c r="BI229" s="113">
        <f t="shared" si="73"/>
        <v>0</v>
      </c>
      <c r="BJ229" s="21" t="s">
        <v>88</v>
      </c>
      <c r="BK229" s="113">
        <f t="shared" si="74"/>
        <v>0</v>
      </c>
      <c r="BL229" s="21" t="s">
        <v>181</v>
      </c>
      <c r="BM229" s="21" t="s">
        <v>808</v>
      </c>
    </row>
    <row r="230" spans="2:65" s="1" customFormat="1" ht="22.5" customHeight="1">
      <c r="B230" s="38"/>
      <c r="C230" s="171" t="s">
        <v>812</v>
      </c>
      <c r="D230" s="171" t="s">
        <v>177</v>
      </c>
      <c r="E230" s="172" t="s">
        <v>2554</v>
      </c>
      <c r="F230" s="265" t="s">
        <v>2555</v>
      </c>
      <c r="G230" s="265"/>
      <c r="H230" s="265"/>
      <c r="I230" s="265"/>
      <c r="J230" s="173" t="s">
        <v>461</v>
      </c>
      <c r="K230" s="174">
        <v>1</v>
      </c>
      <c r="L230" s="266">
        <v>0</v>
      </c>
      <c r="M230" s="267"/>
      <c r="N230" s="268">
        <f t="shared" si="65"/>
        <v>0</v>
      </c>
      <c r="O230" s="268"/>
      <c r="P230" s="268"/>
      <c r="Q230" s="268"/>
      <c r="R230" s="40"/>
      <c r="T230" s="175" t="s">
        <v>22</v>
      </c>
      <c r="U230" s="47" t="s">
        <v>45</v>
      </c>
      <c r="V230" s="39"/>
      <c r="W230" s="176">
        <f t="shared" si="66"/>
        <v>0</v>
      </c>
      <c r="X230" s="176">
        <v>0</v>
      </c>
      <c r="Y230" s="176">
        <f t="shared" si="67"/>
        <v>0</v>
      </c>
      <c r="Z230" s="176">
        <v>0</v>
      </c>
      <c r="AA230" s="177">
        <f t="shared" si="68"/>
        <v>0</v>
      </c>
      <c r="AR230" s="21" t="s">
        <v>181</v>
      </c>
      <c r="AT230" s="21" t="s">
        <v>177</v>
      </c>
      <c r="AU230" s="21" t="s">
        <v>140</v>
      </c>
      <c r="AY230" s="21" t="s">
        <v>176</v>
      </c>
      <c r="BE230" s="113">
        <f t="shared" si="69"/>
        <v>0</v>
      </c>
      <c r="BF230" s="113">
        <f t="shared" si="70"/>
        <v>0</v>
      </c>
      <c r="BG230" s="113">
        <f t="shared" si="71"/>
        <v>0</v>
      </c>
      <c r="BH230" s="113">
        <f t="shared" si="72"/>
        <v>0</v>
      </c>
      <c r="BI230" s="113">
        <f t="shared" si="73"/>
        <v>0</v>
      </c>
      <c r="BJ230" s="21" t="s">
        <v>88</v>
      </c>
      <c r="BK230" s="113">
        <f t="shared" si="74"/>
        <v>0</v>
      </c>
      <c r="BL230" s="21" t="s">
        <v>181</v>
      </c>
      <c r="BM230" s="21" t="s">
        <v>812</v>
      </c>
    </row>
    <row r="231" spans="2:65" s="1" customFormat="1" ht="31.5" customHeight="1">
      <c r="B231" s="38"/>
      <c r="C231" s="171" t="s">
        <v>816</v>
      </c>
      <c r="D231" s="171" t="s">
        <v>177</v>
      </c>
      <c r="E231" s="172" t="s">
        <v>2456</v>
      </c>
      <c r="F231" s="265" t="s">
        <v>2457</v>
      </c>
      <c r="G231" s="265"/>
      <c r="H231" s="265"/>
      <c r="I231" s="265"/>
      <c r="J231" s="173" t="s">
        <v>1230</v>
      </c>
      <c r="K231" s="214">
        <v>0</v>
      </c>
      <c r="L231" s="266">
        <v>0</v>
      </c>
      <c r="M231" s="267"/>
      <c r="N231" s="268">
        <f t="shared" si="65"/>
        <v>0</v>
      </c>
      <c r="O231" s="268"/>
      <c r="P231" s="268"/>
      <c r="Q231" s="268"/>
      <c r="R231" s="40"/>
      <c r="T231" s="175" t="s">
        <v>22</v>
      </c>
      <c r="U231" s="47" t="s">
        <v>45</v>
      </c>
      <c r="V231" s="39"/>
      <c r="W231" s="176">
        <f t="shared" si="66"/>
        <v>0</v>
      </c>
      <c r="X231" s="176">
        <v>0</v>
      </c>
      <c r="Y231" s="176">
        <f t="shared" si="67"/>
        <v>0</v>
      </c>
      <c r="Z231" s="176">
        <v>0</v>
      </c>
      <c r="AA231" s="177">
        <f t="shared" si="68"/>
        <v>0</v>
      </c>
      <c r="AR231" s="21" t="s">
        <v>181</v>
      </c>
      <c r="AT231" s="21" t="s">
        <v>177</v>
      </c>
      <c r="AU231" s="21" t="s">
        <v>140</v>
      </c>
      <c r="AY231" s="21" t="s">
        <v>176</v>
      </c>
      <c r="BE231" s="113">
        <f t="shared" si="69"/>
        <v>0</v>
      </c>
      <c r="BF231" s="113">
        <f t="shared" si="70"/>
        <v>0</v>
      </c>
      <c r="BG231" s="113">
        <f t="shared" si="71"/>
        <v>0</v>
      </c>
      <c r="BH231" s="113">
        <f t="shared" si="72"/>
        <v>0</v>
      </c>
      <c r="BI231" s="113">
        <f t="shared" si="73"/>
        <v>0</v>
      </c>
      <c r="BJ231" s="21" t="s">
        <v>88</v>
      </c>
      <c r="BK231" s="113">
        <f t="shared" si="74"/>
        <v>0</v>
      </c>
      <c r="BL231" s="21" t="s">
        <v>181</v>
      </c>
      <c r="BM231" s="21" t="s">
        <v>816</v>
      </c>
    </row>
    <row r="232" spans="2:63" s="9" customFormat="1" ht="29.85" customHeight="1">
      <c r="B232" s="160"/>
      <c r="C232" s="161"/>
      <c r="D232" s="170" t="s">
        <v>2375</v>
      </c>
      <c r="E232" s="170"/>
      <c r="F232" s="170"/>
      <c r="G232" s="170"/>
      <c r="H232" s="170"/>
      <c r="I232" s="170"/>
      <c r="J232" s="170"/>
      <c r="K232" s="170"/>
      <c r="L232" s="170"/>
      <c r="M232" s="170"/>
      <c r="N232" s="277">
        <f>BK232</f>
        <v>0</v>
      </c>
      <c r="O232" s="278"/>
      <c r="P232" s="278"/>
      <c r="Q232" s="278"/>
      <c r="R232" s="163"/>
      <c r="T232" s="164"/>
      <c r="U232" s="161"/>
      <c r="V232" s="161"/>
      <c r="W232" s="165">
        <f>W233</f>
        <v>0</v>
      </c>
      <c r="X232" s="161"/>
      <c r="Y232" s="165">
        <f>Y233</f>
        <v>0</v>
      </c>
      <c r="Z232" s="161"/>
      <c r="AA232" s="166">
        <f>AA233</f>
        <v>0</v>
      </c>
      <c r="AR232" s="167" t="s">
        <v>88</v>
      </c>
      <c r="AT232" s="168" t="s">
        <v>79</v>
      </c>
      <c r="AU232" s="168" t="s">
        <v>88</v>
      </c>
      <c r="AY232" s="167" t="s">
        <v>176</v>
      </c>
      <c r="BK232" s="169">
        <f>BK233</f>
        <v>0</v>
      </c>
    </row>
    <row r="233" spans="2:65" s="1" customFormat="1" ht="22.5" customHeight="1">
      <c r="B233" s="38"/>
      <c r="C233" s="171" t="s">
        <v>820</v>
      </c>
      <c r="D233" s="171" t="s">
        <v>177</v>
      </c>
      <c r="E233" s="172" t="s">
        <v>2556</v>
      </c>
      <c r="F233" s="265" t="s">
        <v>2557</v>
      </c>
      <c r="G233" s="265"/>
      <c r="H233" s="265"/>
      <c r="I233" s="265"/>
      <c r="J233" s="173" t="s">
        <v>2427</v>
      </c>
      <c r="K233" s="174">
        <v>1</v>
      </c>
      <c r="L233" s="266">
        <v>0</v>
      </c>
      <c r="M233" s="267"/>
      <c r="N233" s="268">
        <f>ROUND(L233*K233,2)</f>
        <v>0</v>
      </c>
      <c r="O233" s="268"/>
      <c r="P233" s="268"/>
      <c r="Q233" s="268"/>
      <c r="R233" s="40"/>
      <c r="T233" s="175" t="s">
        <v>22</v>
      </c>
      <c r="U233" s="47" t="s">
        <v>45</v>
      </c>
      <c r="V233" s="39"/>
      <c r="W233" s="176">
        <f>V233*K233</f>
        <v>0</v>
      </c>
      <c r="X233" s="176">
        <v>0</v>
      </c>
      <c r="Y233" s="176">
        <f>X233*K233</f>
        <v>0</v>
      </c>
      <c r="Z233" s="176">
        <v>0</v>
      </c>
      <c r="AA233" s="177">
        <f>Z233*K233</f>
        <v>0</v>
      </c>
      <c r="AR233" s="21" t="s">
        <v>181</v>
      </c>
      <c r="AT233" s="21" t="s">
        <v>177</v>
      </c>
      <c r="AU233" s="21" t="s">
        <v>140</v>
      </c>
      <c r="AY233" s="21" t="s">
        <v>176</v>
      </c>
      <c r="BE233" s="113">
        <f>IF(U233="základní",N233,0)</f>
        <v>0</v>
      </c>
      <c r="BF233" s="113">
        <f>IF(U233="snížená",N233,0)</f>
        <v>0</v>
      </c>
      <c r="BG233" s="113">
        <f>IF(U233="zákl. přenesená",N233,0)</f>
        <v>0</v>
      </c>
      <c r="BH233" s="113">
        <f>IF(U233="sníž. přenesená",N233,0)</f>
        <v>0</v>
      </c>
      <c r="BI233" s="113">
        <f>IF(U233="nulová",N233,0)</f>
        <v>0</v>
      </c>
      <c r="BJ233" s="21" t="s">
        <v>88</v>
      </c>
      <c r="BK233" s="113">
        <f>ROUND(L233*K233,2)</f>
        <v>0</v>
      </c>
      <c r="BL233" s="21" t="s">
        <v>181</v>
      </c>
      <c r="BM233" s="21" t="s">
        <v>820</v>
      </c>
    </row>
    <row r="234" spans="2:63" s="9" customFormat="1" ht="37.35" customHeight="1">
      <c r="B234" s="160"/>
      <c r="C234" s="161"/>
      <c r="D234" s="162" t="s">
        <v>2376</v>
      </c>
      <c r="E234" s="162"/>
      <c r="F234" s="162"/>
      <c r="G234" s="162"/>
      <c r="H234" s="162"/>
      <c r="I234" s="162"/>
      <c r="J234" s="162"/>
      <c r="K234" s="162"/>
      <c r="L234" s="162"/>
      <c r="M234" s="162"/>
      <c r="N234" s="299">
        <f>BK234</f>
        <v>0</v>
      </c>
      <c r="O234" s="300"/>
      <c r="P234" s="300"/>
      <c r="Q234" s="300"/>
      <c r="R234" s="163"/>
      <c r="T234" s="164"/>
      <c r="U234" s="161"/>
      <c r="V234" s="161"/>
      <c r="W234" s="165">
        <f>W235+W242</f>
        <v>0</v>
      </c>
      <c r="X234" s="161"/>
      <c r="Y234" s="165">
        <f>Y235+Y242</f>
        <v>0</v>
      </c>
      <c r="Z234" s="161"/>
      <c r="AA234" s="166">
        <f>AA235+AA242</f>
        <v>0</v>
      </c>
      <c r="AR234" s="167" t="s">
        <v>88</v>
      </c>
      <c r="AT234" s="168" t="s">
        <v>79</v>
      </c>
      <c r="AU234" s="168" t="s">
        <v>80</v>
      </c>
      <c r="AY234" s="167" t="s">
        <v>176</v>
      </c>
      <c r="BK234" s="169">
        <f>BK235+BK242</f>
        <v>0</v>
      </c>
    </row>
    <row r="235" spans="2:63" s="9" customFormat="1" ht="19.9" customHeight="1">
      <c r="B235" s="160"/>
      <c r="C235" s="161"/>
      <c r="D235" s="170" t="s">
        <v>2377</v>
      </c>
      <c r="E235" s="170"/>
      <c r="F235" s="170"/>
      <c r="G235" s="170"/>
      <c r="H235" s="170"/>
      <c r="I235" s="170"/>
      <c r="J235" s="170"/>
      <c r="K235" s="170"/>
      <c r="L235" s="170"/>
      <c r="M235" s="170"/>
      <c r="N235" s="275">
        <f>BK235</f>
        <v>0</v>
      </c>
      <c r="O235" s="276"/>
      <c r="P235" s="276"/>
      <c r="Q235" s="276"/>
      <c r="R235" s="163"/>
      <c r="T235" s="164"/>
      <c r="U235" s="161"/>
      <c r="V235" s="161"/>
      <c r="W235" s="165">
        <f>SUM(W236:W241)</f>
        <v>0</v>
      </c>
      <c r="X235" s="161"/>
      <c r="Y235" s="165">
        <f>SUM(Y236:Y241)</f>
        <v>0</v>
      </c>
      <c r="Z235" s="161"/>
      <c r="AA235" s="166">
        <f>SUM(AA236:AA241)</f>
        <v>0</v>
      </c>
      <c r="AR235" s="167" t="s">
        <v>88</v>
      </c>
      <c r="AT235" s="168" t="s">
        <v>79</v>
      </c>
      <c r="AU235" s="168" t="s">
        <v>88</v>
      </c>
      <c r="AY235" s="167" t="s">
        <v>176</v>
      </c>
      <c r="BK235" s="169">
        <f>SUM(BK236:BK241)</f>
        <v>0</v>
      </c>
    </row>
    <row r="236" spans="2:65" s="1" customFormat="1" ht="31.5" customHeight="1">
      <c r="B236" s="38"/>
      <c r="C236" s="171" t="s">
        <v>833</v>
      </c>
      <c r="D236" s="171" t="s">
        <v>177</v>
      </c>
      <c r="E236" s="172" t="s">
        <v>2558</v>
      </c>
      <c r="F236" s="265" t="s">
        <v>2559</v>
      </c>
      <c r="G236" s="265"/>
      <c r="H236" s="265"/>
      <c r="I236" s="265"/>
      <c r="J236" s="173" t="s">
        <v>315</v>
      </c>
      <c r="K236" s="174">
        <v>2</v>
      </c>
      <c r="L236" s="266">
        <v>0</v>
      </c>
      <c r="M236" s="267"/>
      <c r="N236" s="268">
        <f aca="true" t="shared" si="75" ref="N236:N241">ROUND(L236*K236,2)</f>
        <v>0</v>
      </c>
      <c r="O236" s="268"/>
      <c r="P236" s="268"/>
      <c r="Q236" s="268"/>
      <c r="R236" s="40"/>
      <c r="T236" s="175" t="s">
        <v>22</v>
      </c>
      <c r="U236" s="47" t="s">
        <v>45</v>
      </c>
      <c r="V236" s="39"/>
      <c r="W236" s="176">
        <f aca="true" t="shared" si="76" ref="W236:W241">V236*K236</f>
        <v>0</v>
      </c>
      <c r="X236" s="176">
        <v>0</v>
      </c>
      <c r="Y236" s="176">
        <f aca="true" t="shared" si="77" ref="Y236:Y241">X236*K236</f>
        <v>0</v>
      </c>
      <c r="Z236" s="176">
        <v>0</v>
      </c>
      <c r="AA236" s="177">
        <f aca="true" t="shared" si="78" ref="AA236:AA241">Z236*K236</f>
        <v>0</v>
      </c>
      <c r="AR236" s="21" t="s">
        <v>181</v>
      </c>
      <c r="AT236" s="21" t="s">
        <v>177</v>
      </c>
      <c r="AU236" s="21" t="s">
        <v>140</v>
      </c>
      <c r="AY236" s="21" t="s">
        <v>176</v>
      </c>
      <c r="BE236" s="113">
        <f aca="true" t="shared" si="79" ref="BE236:BE241">IF(U236="základní",N236,0)</f>
        <v>0</v>
      </c>
      <c r="BF236" s="113">
        <f aca="true" t="shared" si="80" ref="BF236:BF241">IF(U236="snížená",N236,0)</f>
        <v>0</v>
      </c>
      <c r="BG236" s="113">
        <f aca="true" t="shared" si="81" ref="BG236:BG241">IF(U236="zákl. přenesená",N236,0)</f>
        <v>0</v>
      </c>
      <c r="BH236" s="113">
        <f aca="true" t="shared" si="82" ref="BH236:BH241">IF(U236="sníž. přenesená",N236,0)</f>
        <v>0</v>
      </c>
      <c r="BI236" s="113">
        <f aca="true" t="shared" si="83" ref="BI236:BI241">IF(U236="nulová",N236,0)</f>
        <v>0</v>
      </c>
      <c r="BJ236" s="21" t="s">
        <v>88</v>
      </c>
      <c r="BK236" s="113">
        <f aca="true" t="shared" si="84" ref="BK236:BK241">ROUND(L236*K236,2)</f>
        <v>0</v>
      </c>
      <c r="BL236" s="21" t="s">
        <v>181</v>
      </c>
      <c r="BM236" s="21" t="s">
        <v>833</v>
      </c>
    </row>
    <row r="237" spans="2:65" s="1" customFormat="1" ht="31.5" customHeight="1">
      <c r="B237" s="38"/>
      <c r="C237" s="171" t="s">
        <v>841</v>
      </c>
      <c r="D237" s="171" t="s">
        <v>177</v>
      </c>
      <c r="E237" s="172" t="s">
        <v>2405</v>
      </c>
      <c r="F237" s="265" t="s">
        <v>2406</v>
      </c>
      <c r="G237" s="265"/>
      <c r="H237" s="265"/>
      <c r="I237" s="265"/>
      <c r="J237" s="173" t="s">
        <v>315</v>
      </c>
      <c r="K237" s="174">
        <v>20</v>
      </c>
      <c r="L237" s="266">
        <v>0</v>
      </c>
      <c r="M237" s="267"/>
      <c r="N237" s="268">
        <f t="shared" si="75"/>
        <v>0</v>
      </c>
      <c r="O237" s="268"/>
      <c r="P237" s="268"/>
      <c r="Q237" s="268"/>
      <c r="R237" s="40"/>
      <c r="T237" s="175" t="s">
        <v>22</v>
      </c>
      <c r="U237" s="47" t="s">
        <v>45</v>
      </c>
      <c r="V237" s="39"/>
      <c r="W237" s="176">
        <f t="shared" si="76"/>
        <v>0</v>
      </c>
      <c r="X237" s="176">
        <v>0</v>
      </c>
      <c r="Y237" s="176">
        <f t="shared" si="77"/>
        <v>0</v>
      </c>
      <c r="Z237" s="176">
        <v>0</v>
      </c>
      <c r="AA237" s="177">
        <f t="shared" si="78"/>
        <v>0</v>
      </c>
      <c r="AR237" s="21" t="s">
        <v>181</v>
      </c>
      <c r="AT237" s="21" t="s">
        <v>177</v>
      </c>
      <c r="AU237" s="21" t="s">
        <v>140</v>
      </c>
      <c r="AY237" s="21" t="s">
        <v>176</v>
      </c>
      <c r="BE237" s="113">
        <f t="shared" si="79"/>
        <v>0</v>
      </c>
      <c r="BF237" s="113">
        <f t="shared" si="80"/>
        <v>0</v>
      </c>
      <c r="BG237" s="113">
        <f t="shared" si="81"/>
        <v>0</v>
      </c>
      <c r="BH237" s="113">
        <f t="shared" si="82"/>
        <v>0</v>
      </c>
      <c r="BI237" s="113">
        <f t="shared" si="83"/>
        <v>0</v>
      </c>
      <c r="BJ237" s="21" t="s">
        <v>88</v>
      </c>
      <c r="BK237" s="113">
        <f t="shared" si="84"/>
        <v>0</v>
      </c>
      <c r="BL237" s="21" t="s">
        <v>181</v>
      </c>
      <c r="BM237" s="21" t="s">
        <v>841</v>
      </c>
    </row>
    <row r="238" spans="2:65" s="1" customFormat="1" ht="22.5" customHeight="1">
      <c r="B238" s="38"/>
      <c r="C238" s="171" t="s">
        <v>855</v>
      </c>
      <c r="D238" s="171" t="s">
        <v>177</v>
      </c>
      <c r="E238" s="172" t="s">
        <v>2560</v>
      </c>
      <c r="F238" s="265" t="s">
        <v>2561</v>
      </c>
      <c r="G238" s="265"/>
      <c r="H238" s="265"/>
      <c r="I238" s="265"/>
      <c r="J238" s="173" t="s">
        <v>315</v>
      </c>
      <c r="K238" s="174">
        <v>22</v>
      </c>
      <c r="L238" s="266">
        <v>0</v>
      </c>
      <c r="M238" s="267"/>
      <c r="N238" s="268">
        <f t="shared" si="75"/>
        <v>0</v>
      </c>
      <c r="O238" s="268"/>
      <c r="P238" s="268"/>
      <c r="Q238" s="268"/>
      <c r="R238" s="40"/>
      <c r="T238" s="175" t="s">
        <v>22</v>
      </c>
      <c r="U238" s="47" t="s">
        <v>45</v>
      </c>
      <c r="V238" s="39"/>
      <c r="W238" s="176">
        <f t="shared" si="76"/>
        <v>0</v>
      </c>
      <c r="X238" s="176">
        <v>0</v>
      </c>
      <c r="Y238" s="176">
        <f t="shared" si="77"/>
        <v>0</v>
      </c>
      <c r="Z238" s="176">
        <v>0</v>
      </c>
      <c r="AA238" s="177">
        <f t="shared" si="78"/>
        <v>0</v>
      </c>
      <c r="AR238" s="21" t="s">
        <v>181</v>
      </c>
      <c r="AT238" s="21" t="s">
        <v>177</v>
      </c>
      <c r="AU238" s="21" t="s">
        <v>140</v>
      </c>
      <c r="AY238" s="21" t="s">
        <v>176</v>
      </c>
      <c r="BE238" s="113">
        <f t="shared" si="79"/>
        <v>0</v>
      </c>
      <c r="BF238" s="113">
        <f t="shared" si="80"/>
        <v>0</v>
      </c>
      <c r="BG238" s="113">
        <f t="shared" si="81"/>
        <v>0</v>
      </c>
      <c r="BH238" s="113">
        <f t="shared" si="82"/>
        <v>0</v>
      </c>
      <c r="BI238" s="113">
        <f t="shared" si="83"/>
        <v>0</v>
      </c>
      <c r="BJ238" s="21" t="s">
        <v>88</v>
      </c>
      <c r="BK238" s="113">
        <f t="shared" si="84"/>
        <v>0</v>
      </c>
      <c r="BL238" s="21" t="s">
        <v>181</v>
      </c>
      <c r="BM238" s="21" t="s">
        <v>855</v>
      </c>
    </row>
    <row r="239" spans="2:65" s="1" customFormat="1" ht="31.5" customHeight="1">
      <c r="B239" s="38"/>
      <c r="C239" s="171" t="s">
        <v>860</v>
      </c>
      <c r="D239" s="171" t="s">
        <v>177</v>
      </c>
      <c r="E239" s="172" t="s">
        <v>2562</v>
      </c>
      <c r="F239" s="265" t="s">
        <v>2530</v>
      </c>
      <c r="G239" s="265"/>
      <c r="H239" s="265"/>
      <c r="I239" s="265"/>
      <c r="J239" s="173" t="s">
        <v>2427</v>
      </c>
      <c r="K239" s="174">
        <v>1</v>
      </c>
      <c r="L239" s="266">
        <v>0</v>
      </c>
      <c r="M239" s="267"/>
      <c r="N239" s="268">
        <f t="shared" si="75"/>
        <v>0</v>
      </c>
      <c r="O239" s="268"/>
      <c r="P239" s="268"/>
      <c r="Q239" s="268"/>
      <c r="R239" s="40"/>
      <c r="T239" s="175" t="s">
        <v>22</v>
      </c>
      <c r="U239" s="47" t="s">
        <v>45</v>
      </c>
      <c r="V239" s="39"/>
      <c r="W239" s="176">
        <f t="shared" si="76"/>
        <v>0</v>
      </c>
      <c r="X239" s="176">
        <v>0</v>
      </c>
      <c r="Y239" s="176">
        <f t="shared" si="77"/>
        <v>0</v>
      </c>
      <c r="Z239" s="176">
        <v>0</v>
      </c>
      <c r="AA239" s="177">
        <f t="shared" si="78"/>
        <v>0</v>
      </c>
      <c r="AR239" s="21" t="s">
        <v>181</v>
      </c>
      <c r="AT239" s="21" t="s">
        <v>177</v>
      </c>
      <c r="AU239" s="21" t="s">
        <v>140</v>
      </c>
      <c r="AY239" s="21" t="s">
        <v>176</v>
      </c>
      <c r="BE239" s="113">
        <f t="shared" si="79"/>
        <v>0</v>
      </c>
      <c r="BF239" s="113">
        <f t="shared" si="80"/>
        <v>0</v>
      </c>
      <c r="BG239" s="113">
        <f t="shared" si="81"/>
        <v>0</v>
      </c>
      <c r="BH239" s="113">
        <f t="shared" si="82"/>
        <v>0</v>
      </c>
      <c r="BI239" s="113">
        <f t="shared" si="83"/>
        <v>0</v>
      </c>
      <c r="BJ239" s="21" t="s">
        <v>88</v>
      </c>
      <c r="BK239" s="113">
        <f t="shared" si="84"/>
        <v>0</v>
      </c>
      <c r="BL239" s="21" t="s">
        <v>181</v>
      </c>
      <c r="BM239" s="21" t="s">
        <v>860</v>
      </c>
    </row>
    <row r="240" spans="2:65" s="1" customFormat="1" ht="22.5" customHeight="1">
      <c r="B240" s="38"/>
      <c r="C240" s="171" t="s">
        <v>869</v>
      </c>
      <c r="D240" s="171" t="s">
        <v>177</v>
      </c>
      <c r="E240" s="172" t="s">
        <v>2563</v>
      </c>
      <c r="F240" s="265" t="s">
        <v>2426</v>
      </c>
      <c r="G240" s="265"/>
      <c r="H240" s="265"/>
      <c r="I240" s="265"/>
      <c r="J240" s="173" t="s">
        <v>2427</v>
      </c>
      <c r="K240" s="174">
        <v>1</v>
      </c>
      <c r="L240" s="266">
        <v>0</v>
      </c>
      <c r="M240" s="267"/>
      <c r="N240" s="268">
        <f t="shared" si="75"/>
        <v>0</v>
      </c>
      <c r="O240" s="268"/>
      <c r="P240" s="268"/>
      <c r="Q240" s="268"/>
      <c r="R240" s="40"/>
      <c r="T240" s="175" t="s">
        <v>22</v>
      </c>
      <c r="U240" s="47" t="s">
        <v>45</v>
      </c>
      <c r="V240" s="39"/>
      <c r="W240" s="176">
        <f t="shared" si="76"/>
        <v>0</v>
      </c>
      <c r="X240" s="176">
        <v>0</v>
      </c>
      <c r="Y240" s="176">
        <f t="shared" si="77"/>
        <v>0</v>
      </c>
      <c r="Z240" s="176">
        <v>0</v>
      </c>
      <c r="AA240" s="177">
        <f t="shared" si="78"/>
        <v>0</v>
      </c>
      <c r="AR240" s="21" t="s">
        <v>181</v>
      </c>
      <c r="AT240" s="21" t="s">
        <v>177</v>
      </c>
      <c r="AU240" s="21" t="s">
        <v>140</v>
      </c>
      <c r="AY240" s="21" t="s">
        <v>176</v>
      </c>
      <c r="BE240" s="113">
        <f t="shared" si="79"/>
        <v>0</v>
      </c>
      <c r="BF240" s="113">
        <f t="shared" si="80"/>
        <v>0</v>
      </c>
      <c r="BG240" s="113">
        <f t="shared" si="81"/>
        <v>0</v>
      </c>
      <c r="BH240" s="113">
        <f t="shared" si="82"/>
        <v>0</v>
      </c>
      <c r="BI240" s="113">
        <f t="shared" si="83"/>
        <v>0</v>
      </c>
      <c r="BJ240" s="21" t="s">
        <v>88</v>
      </c>
      <c r="BK240" s="113">
        <f t="shared" si="84"/>
        <v>0</v>
      </c>
      <c r="BL240" s="21" t="s">
        <v>181</v>
      </c>
      <c r="BM240" s="21" t="s">
        <v>869</v>
      </c>
    </row>
    <row r="241" spans="2:65" s="1" customFormat="1" ht="31.5" customHeight="1">
      <c r="B241" s="38"/>
      <c r="C241" s="171" t="s">
        <v>876</v>
      </c>
      <c r="D241" s="171" t="s">
        <v>177</v>
      </c>
      <c r="E241" s="172" t="s">
        <v>2428</v>
      </c>
      <c r="F241" s="265" t="s">
        <v>2429</v>
      </c>
      <c r="G241" s="265"/>
      <c r="H241" s="265"/>
      <c r="I241" s="265"/>
      <c r="J241" s="173" t="s">
        <v>1230</v>
      </c>
      <c r="K241" s="214">
        <v>0</v>
      </c>
      <c r="L241" s="266">
        <v>0</v>
      </c>
      <c r="M241" s="267"/>
      <c r="N241" s="268">
        <f t="shared" si="75"/>
        <v>0</v>
      </c>
      <c r="O241" s="268"/>
      <c r="P241" s="268"/>
      <c r="Q241" s="268"/>
      <c r="R241" s="40"/>
      <c r="T241" s="175" t="s">
        <v>22</v>
      </c>
      <c r="U241" s="47" t="s">
        <v>45</v>
      </c>
      <c r="V241" s="39"/>
      <c r="W241" s="176">
        <f t="shared" si="76"/>
        <v>0</v>
      </c>
      <c r="X241" s="176">
        <v>0</v>
      </c>
      <c r="Y241" s="176">
        <f t="shared" si="77"/>
        <v>0</v>
      </c>
      <c r="Z241" s="176">
        <v>0</v>
      </c>
      <c r="AA241" s="177">
        <f t="shared" si="78"/>
        <v>0</v>
      </c>
      <c r="AR241" s="21" t="s">
        <v>181</v>
      </c>
      <c r="AT241" s="21" t="s">
        <v>177</v>
      </c>
      <c r="AU241" s="21" t="s">
        <v>140</v>
      </c>
      <c r="AY241" s="21" t="s">
        <v>176</v>
      </c>
      <c r="BE241" s="113">
        <f t="shared" si="79"/>
        <v>0</v>
      </c>
      <c r="BF241" s="113">
        <f t="shared" si="80"/>
        <v>0</v>
      </c>
      <c r="BG241" s="113">
        <f t="shared" si="81"/>
        <v>0</v>
      </c>
      <c r="BH241" s="113">
        <f t="shared" si="82"/>
        <v>0</v>
      </c>
      <c r="BI241" s="113">
        <f t="shared" si="83"/>
        <v>0</v>
      </c>
      <c r="BJ241" s="21" t="s">
        <v>88</v>
      </c>
      <c r="BK241" s="113">
        <f t="shared" si="84"/>
        <v>0</v>
      </c>
      <c r="BL241" s="21" t="s">
        <v>181</v>
      </c>
      <c r="BM241" s="21" t="s">
        <v>876</v>
      </c>
    </row>
    <row r="242" spans="2:63" s="9" customFormat="1" ht="29.85" customHeight="1">
      <c r="B242" s="160"/>
      <c r="C242" s="161"/>
      <c r="D242" s="170" t="s">
        <v>2378</v>
      </c>
      <c r="E242" s="170"/>
      <c r="F242" s="170"/>
      <c r="G242" s="170"/>
      <c r="H242" s="170"/>
      <c r="I242" s="170"/>
      <c r="J242" s="170"/>
      <c r="K242" s="170"/>
      <c r="L242" s="170"/>
      <c r="M242" s="170"/>
      <c r="N242" s="277">
        <f>BK242</f>
        <v>0</v>
      </c>
      <c r="O242" s="278"/>
      <c r="P242" s="278"/>
      <c r="Q242" s="278"/>
      <c r="R242" s="163"/>
      <c r="T242" s="164"/>
      <c r="U242" s="161"/>
      <c r="V242" s="161"/>
      <c r="W242" s="165">
        <f>SUM(W243:W250)</f>
        <v>0</v>
      </c>
      <c r="X242" s="161"/>
      <c r="Y242" s="165">
        <f>SUM(Y243:Y250)</f>
        <v>0</v>
      </c>
      <c r="Z242" s="161"/>
      <c r="AA242" s="166">
        <f>SUM(AA243:AA250)</f>
        <v>0</v>
      </c>
      <c r="AR242" s="167" t="s">
        <v>88</v>
      </c>
      <c r="AT242" s="168" t="s">
        <v>79</v>
      </c>
      <c r="AU242" s="168" t="s">
        <v>88</v>
      </c>
      <c r="AY242" s="167" t="s">
        <v>176</v>
      </c>
      <c r="BK242" s="169">
        <f>SUM(BK243:BK250)</f>
        <v>0</v>
      </c>
    </row>
    <row r="243" spans="2:65" s="1" customFormat="1" ht="22.5" customHeight="1">
      <c r="B243" s="38"/>
      <c r="C243" s="171" t="s">
        <v>882</v>
      </c>
      <c r="D243" s="171" t="s">
        <v>177</v>
      </c>
      <c r="E243" s="172" t="s">
        <v>2564</v>
      </c>
      <c r="F243" s="265" t="s">
        <v>2565</v>
      </c>
      <c r="G243" s="265"/>
      <c r="H243" s="265"/>
      <c r="I243" s="265"/>
      <c r="J243" s="173" t="s">
        <v>461</v>
      </c>
      <c r="K243" s="174">
        <v>1</v>
      </c>
      <c r="L243" s="266">
        <v>0</v>
      </c>
      <c r="M243" s="267"/>
      <c r="N243" s="268">
        <f aca="true" t="shared" si="85" ref="N243:N250">ROUND(L243*K243,2)</f>
        <v>0</v>
      </c>
      <c r="O243" s="268"/>
      <c r="P243" s="268"/>
      <c r="Q243" s="268"/>
      <c r="R243" s="40"/>
      <c r="T243" s="175" t="s">
        <v>22</v>
      </c>
      <c r="U243" s="47" t="s">
        <v>45</v>
      </c>
      <c r="V243" s="39"/>
      <c r="W243" s="176">
        <f aca="true" t="shared" si="86" ref="W243:W250">V243*K243</f>
        <v>0</v>
      </c>
      <c r="X243" s="176">
        <v>0</v>
      </c>
      <c r="Y243" s="176">
        <f aca="true" t="shared" si="87" ref="Y243:Y250">X243*K243</f>
        <v>0</v>
      </c>
      <c r="Z243" s="176">
        <v>0</v>
      </c>
      <c r="AA243" s="177">
        <f aca="true" t="shared" si="88" ref="AA243:AA250">Z243*K243</f>
        <v>0</v>
      </c>
      <c r="AR243" s="21" t="s">
        <v>181</v>
      </c>
      <c r="AT243" s="21" t="s">
        <v>177</v>
      </c>
      <c r="AU243" s="21" t="s">
        <v>140</v>
      </c>
      <c r="AY243" s="21" t="s">
        <v>176</v>
      </c>
      <c r="BE243" s="113">
        <f aca="true" t="shared" si="89" ref="BE243:BE250">IF(U243="základní",N243,0)</f>
        <v>0</v>
      </c>
      <c r="BF243" s="113">
        <f aca="true" t="shared" si="90" ref="BF243:BF250">IF(U243="snížená",N243,0)</f>
        <v>0</v>
      </c>
      <c r="BG243" s="113">
        <f aca="true" t="shared" si="91" ref="BG243:BG250">IF(U243="zákl. přenesená",N243,0)</f>
        <v>0</v>
      </c>
      <c r="BH243" s="113">
        <f aca="true" t="shared" si="92" ref="BH243:BH250">IF(U243="sníž. přenesená",N243,0)</f>
        <v>0</v>
      </c>
      <c r="BI243" s="113">
        <f aca="true" t="shared" si="93" ref="BI243:BI250">IF(U243="nulová",N243,0)</f>
        <v>0</v>
      </c>
      <c r="BJ243" s="21" t="s">
        <v>88</v>
      </c>
      <c r="BK243" s="113">
        <f aca="true" t="shared" si="94" ref="BK243:BK250">ROUND(L243*K243,2)</f>
        <v>0</v>
      </c>
      <c r="BL243" s="21" t="s">
        <v>181</v>
      </c>
      <c r="BM243" s="21" t="s">
        <v>882</v>
      </c>
    </row>
    <row r="244" spans="2:65" s="1" customFormat="1" ht="22.5" customHeight="1">
      <c r="B244" s="38"/>
      <c r="C244" s="171" t="s">
        <v>887</v>
      </c>
      <c r="D244" s="171" t="s">
        <v>177</v>
      </c>
      <c r="E244" s="172" t="s">
        <v>2566</v>
      </c>
      <c r="F244" s="265" t="s">
        <v>2567</v>
      </c>
      <c r="G244" s="265"/>
      <c r="H244" s="265"/>
      <c r="I244" s="265"/>
      <c r="J244" s="173" t="s">
        <v>461</v>
      </c>
      <c r="K244" s="174">
        <v>1</v>
      </c>
      <c r="L244" s="266">
        <v>0</v>
      </c>
      <c r="M244" s="267"/>
      <c r="N244" s="268">
        <f t="shared" si="85"/>
        <v>0</v>
      </c>
      <c r="O244" s="268"/>
      <c r="P244" s="268"/>
      <c r="Q244" s="268"/>
      <c r="R244" s="40"/>
      <c r="T244" s="175" t="s">
        <v>22</v>
      </c>
      <c r="U244" s="47" t="s">
        <v>45</v>
      </c>
      <c r="V244" s="39"/>
      <c r="W244" s="176">
        <f t="shared" si="86"/>
        <v>0</v>
      </c>
      <c r="X244" s="176">
        <v>0</v>
      </c>
      <c r="Y244" s="176">
        <f t="shared" si="87"/>
        <v>0</v>
      </c>
      <c r="Z244" s="176">
        <v>0</v>
      </c>
      <c r="AA244" s="177">
        <f t="shared" si="88"/>
        <v>0</v>
      </c>
      <c r="AR244" s="21" t="s">
        <v>181</v>
      </c>
      <c r="AT244" s="21" t="s">
        <v>177</v>
      </c>
      <c r="AU244" s="21" t="s">
        <v>140</v>
      </c>
      <c r="AY244" s="21" t="s">
        <v>176</v>
      </c>
      <c r="BE244" s="113">
        <f t="shared" si="89"/>
        <v>0</v>
      </c>
      <c r="BF244" s="113">
        <f t="shared" si="90"/>
        <v>0</v>
      </c>
      <c r="BG244" s="113">
        <f t="shared" si="91"/>
        <v>0</v>
      </c>
      <c r="BH244" s="113">
        <f t="shared" si="92"/>
        <v>0</v>
      </c>
      <c r="BI244" s="113">
        <f t="shared" si="93"/>
        <v>0</v>
      </c>
      <c r="BJ244" s="21" t="s">
        <v>88</v>
      </c>
      <c r="BK244" s="113">
        <f t="shared" si="94"/>
        <v>0</v>
      </c>
      <c r="BL244" s="21" t="s">
        <v>181</v>
      </c>
      <c r="BM244" s="21" t="s">
        <v>887</v>
      </c>
    </row>
    <row r="245" spans="2:65" s="1" customFormat="1" ht="31.5" customHeight="1">
      <c r="B245" s="38"/>
      <c r="C245" s="171" t="s">
        <v>892</v>
      </c>
      <c r="D245" s="171" t="s">
        <v>177</v>
      </c>
      <c r="E245" s="172" t="s">
        <v>2568</v>
      </c>
      <c r="F245" s="265" t="s">
        <v>2569</v>
      </c>
      <c r="G245" s="265"/>
      <c r="H245" s="265"/>
      <c r="I245" s="265"/>
      <c r="J245" s="173" t="s">
        <v>461</v>
      </c>
      <c r="K245" s="174">
        <v>1</v>
      </c>
      <c r="L245" s="266">
        <v>0</v>
      </c>
      <c r="M245" s="267"/>
      <c r="N245" s="268">
        <f t="shared" si="85"/>
        <v>0</v>
      </c>
      <c r="O245" s="268"/>
      <c r="P245" s="268"/>
      <c r="Q245" s="268"/>
      <c r="R245" s="40"/>
      <c r="T245" s="175" t="s">
        <v>22</v>
      </c>
      <c r="U245" s="47" t="s">
        <v>45</v>
      </c>
      <c r="V245" s="39"/>
      <c r="W245" s="176">
        <f t="shared" si="86"/>
        <v>0</v>
      </c>
      <c r="X245" s="176">
        <v>0</v>
      </c>
      <c r="Y245" s="176">
        <f t="shared" si="87"/>
        <v>0</v>
      </c>
      <c r="Z245" s="176">
        <v>0</v>
      </c>
      <c r="AA245" s="177">
        <f t="shared" si="88"/>
        <v>0</v>
      </c>
      <c r="AR245" s="21" t="s">
        <v>181</v>
      </c>
      <c r="AT245" s="21" t="s">
        <v>177</v>
      </c>
      <c r="AU245" s="21" t="s">
        <v>140</v>
      </c>
      <c r="AY245" s="21" t="s">
        <v>176</v>
      </c>
      <c r="BE245" s="113">
        <f t="shared" si="89"/>
        <v>0</v>
      </c>
      <c r="BF245" s="113">
        <f t="shared" si="90"/>
        <v>0</v>
      </c>
      <c r="BG245" s="113">
        <f t="shared" si="91"/>
        <v>0</v>
      </c>
      <c r="BH245" s="113">
        <f t="shared" si="92"/>
        <v>0</v>
      </c>
      <c r="BI245" s="113">
        <f t="shared" si="93"/>
        <v>0</v>
      </c>
      <c r="BJ245" s="21" t="s">
        <v>88</v>
      </c>
      <c r="BK245" s="113">
        <f t="shared" si="94"/>
        <v>0</v>
      </c>
      <c r="BL245" s="21" t="s">
        <v>181</v>
      </c>
      <c r="BM245" s="21" t="s">
        <v>892</v>
      </c>
    </row>
    <row r="246" spans="2:65" s="1" customFormat="1" ht="31.5" customHeight="1">
      <c r="B246" s="38"/>
      <c r="C246" s="171" t="s">
        <v>897</v>
      </c>
      <c r="D246" s="171" t="s">
        <v>177</v>
      </c>
      <c r="E246" s="172" t="s">
        <v>2570</v>
      </c>
      <c r="F246" s="265" t="s">
        <v>2571</v>
      </c>
      <c r="G246" s="265"/>
      <c r="H246" s="265"/>
      <c r="I246" s="265"/>
      <c r="J246" s="173" t="s">
        <v>461</v>
      </c>
      <c r="K246" s="174">
        <v>2</v>
      </c>
      <c r="L246" s="266">
        <v>0</v>
      </c>
      <c r="M246" s="267"/>
      <c r="N246" s="268">
        <f t="shared" si="85"/>
        <v>0</v>
      </c>
      <c r="O246" s="268"/>
      <c r="P246" s="268"/>
      <c r="Q246" s="268"/>
      <c r="R246" s="40"/>
      <c r="T246" s="175" t="s">
        <v>22</v>
      </c>
      <c r="U246" s="47" t="s">
        <v>45</v>
      </c>
      <c r="V246" s="39"/>
      <c r="W246" s="176">
        <f t="shared" si="86"/>
        <v>0</v>
      </c>
      <c r="X246" s="176">
        <v>0</v>
      </c>
      <c r="Y246" s="176">
        <f t="shared" si="87"/>
        <v>0</v>
      </c>
      <c r="Z246" s="176">
        <v>0</v>
      </c>
      <c r="AA246" s="177">
        <f t="shared" si="88"/>
        <v>0</v>
      </c>
      <c r="AR246" s="21" t="s">
        <v>181</v>
      </c>
      <c r="AT246" s="21" t="s">
        <v>177</v>
      </c>
      <c r="AU246" s="21" t="s">
        <v>140</v>
      </c>
      <c r="AY246" s="21" t="s">
        <v>176</v>
      </c>
      <c r="BE246" s="113">
        <f t="shared" si="89"/>
        <v>0</v>
      </c>
      <c r="BF246" s="113">
        <f t="shared" si="90"/>
        <v>0</v>
      </c>
      <c r="BG246" s="113">
        <f t="shared" si="91"/>
        <v>0</v>
      </c>
      <c r="BH246" s="113">
        <f t="shared" si="92"/>
        <v>0</v>
      </c>
      <c r="BI246" s="113">
        <f t="shared" si="93"/>
        <v>0</v>
      </c>
      <c r="BJ246" s="21" t="s">
        <v>88</v>
      </c>
      <c r="BK246" s="113">
        <f t="shared" si="94"/>
        <v>0</v>
      </c>
      <c r="BL246" s="21" t="s">
        <v>181</v>
      </c>
      <c r="BM246" s="21" t="s">
        <v>897</v>
      </c>
    </row>
    <row r="247" spans="2:65" s="1" customFormat="1" ht="22.5" customHeight="1">
      <c r="B247" s="38"/>
      <c r="C247" s="171" t="s">
        <v>908</v>
      </c>
      <c r="D247" s="171" t="s">
        <v>177</v>
      </c>
      <c r="E247" s="172" t="s">
        <v>2572</v>
      </c>
      <c r="F247" s="265" t="s">
        <v>2573</v>
      </c>
      <c r="G247" s="265"/>
      <c r="H247" s="265"/>
      <c r="I247" s="265"/>
      <c r="J247" s="173" t="s">
        <v>461</v>
      </c>
      <c r="K247" s="174">
        <v>2</v>
      </c>
      <c r="L247" s="266">
        <v>0</v>
      </c>
      <c r="M247" s="267"/>
      <c r="N247" s="268">
        <f t="shared" si="85"/>
        <v>0</v>
      </c>
      <c r="O247" s="268"/>
      <c r="P247" s="268"/>
      <c r="Q247" s="268"/>
      <c r="R247" s="40"/>
      <c r="T247" s="175" t="s">
        <v>22</v>
      </c>
      <c r="U247" s="47" t="s">
        <v>45</v>
      </c>
      <c r="V247" s="39"/>
      <c r="W247" s="176">
        <f t="shared" si="86"/>
        <v>0</v>
      </c>
      <c r="X247" s="176">
        <v>0</v>
      </c>
      <c r="Y247" s="176">
        <f t="shared" si="87"/>
        <v>0</v>
      </c>
      <c r="Z247" s="176">
        <v>0</v>
      </c>
      <c r="AA247" s="177">
        <f t="shared" si="88"/>
        <v>0</v>
      </c>
      <c r="AR247" s="21" t="s">
        <v>181</v>
      </c>
      <c r="AT247" s="21" t="s">
        <v>177</v>
      </c>
      <c r="AU247" s="21" t="s">
        <v>140</v>
      </c>
      <c r="AY247" s="21" t="s">
        <v>176</v>
      </c>
      <c r="BE247" s="113">
        <f t="shared" si="89"/>
        <v>0</v>
      </c>
      <c r="BF247" s="113">
        <f t="shared" si="90"/>
        <v>0</v>
      </c>
      <c r="BG247" s="113">
        <f t="shared" si="91"/>
        <v>0</v>
      </c>
      <c r="BH247" s="113">
        <f t="shared" si="92"/>
        <v>0</v>
      </c>
      <c r="BI247" s="113">
        <f t="shared" si="93"/>
        <v>0</v>
      </c>
      <c r="BJ247" s="21" t="s">
        <v>88</v>
      </c>
      <c r="BK247" s="113">
        <f t="shared" si="94"/>
        <v>0</v>
      </c>
      <c r="BL247" s="21" t="s">
        <v>181</v>
      </c>
      <c r="BM247" s="21" t="s">
        <v>908</v>
      </c>
    </row>
    <row r="248" spans="2:65" s="1" customFormat="1" ht="22.5" customHeight="1">
      <c r="B248" s="38"/>
      <c r="C248" s="171" t="s">
        <v>915</v>
      </c>
      <c r="D248" s="171" t="s">
        <v>177</v>
      </c>
      <c r="E248" s="172" t="s">
        <v>2574</v>
      </c>
      <c r="F248" s="265" t="s">
        <v>2575</v>
      </c>
      <c r="G248" s="265"/>
      <c r="H248" s="265"/>
      <c r="I248" s="265"/>
      <c r="J248" s="173" t="s">
        <v>461</v>
      </c>
      <c r="K248" s="174">
        <v>1</v>
      </c>
      <c r="L248" s="266">
        <v>0</v>
      </c>
      <c r="M248" s="267"/>
      <c r="N248" s="268">
        <f t="shared" si="85"/>
        <v>0</v>
      </c>
      <c r="O248" s="268"/>
      <c r="P248" s="268"/>
      <c r="Q248" s="268"/>
      <c r="R248" s="40"/>
      <c r="T248" s="175" t="s">
        <v>22</v>
      </c>
      <c r="U248" s="47" t="s">
        <v>45</v>
      </c>
      <c r="V248" s="39"/>
      <c r="W248" s="176">
        <f t="shared" si="86"/>
        <v>0</v>
      </c>
      <c r="X248" s="176">
        <v>0</v>
      </c>
      <c r="Y248" s="176">
        <f t="shared" si="87"/>
        <v>0</v>
      </c>
      <c r="Z248" s="176">
        <v>0</v>
      </c>
      <c r="AA248" s="177">
        <f t="shared" si="88"/>
        <v>0</v>
      </c>
      <c r="AR248" s="21" t="s">
        <v>181</v>
      </c>
      <c r="AT248" s="21" t="s">
        <v>177</v>
      </c>
      <c r="AU248" s="21" t="s">
        <v>140</v>
      </c>
      <c r="AY248" s="21" t="s">
        <v>176</v>
      </c>
      <c r="BE248" s="113">
        <f t="shared" si="89"/>
        <v>0</v>
      </c>
      <c r="BF248" s="113">
        <f t="shared" si="90"/>
        <v>0</v>
      </c>
      <c r="BG248" s="113">
        <f t="shared" si="91"/>
        <v>0</v>
      </c>
      <c r="BH248" s="113">
        <f t="shared" si="92"/>
        <v>0</v>
      </c>
      <c r="BI248" s="113">
        <f t="shared" si="93"/>
        <v>0</v>
      </c>
      <c r="BJ248" s="21" t="s">
        <v>88</v>
      </c>
      <c r="BK248" s="113">
        <f t="shared" si="94"/>
        <v>0</v>
      </c>
      <c r="BL248" s="21" t="s">
        <v>181</v>
      </c>
      <c r="BM248" s="21" t="s">
        <v>915</v>
      </c>
    </row>
    <row r="249" spans="2:65" s="1" customFormat="1" ht="22.5" customHeight="1">
      <c r="B249" s="38"/>
      <c r="C249" s="171" t="s">
        <v>922</v>
      </c>
      <c r="D249" s="171" t="s">
        <v>177</v>
      </c>
      <c r="E249" s="172" t="s">
        <v>2576</v>
      </c>
      <c r="F249" s="265" t="s">
        <v>2577</v>
      </c>
      <c r="G249" s="265"/>
      <c r="H249" s="265"/>
      <c r="I249" s="265"/>
      <c r="J249" s="173" t="s">
        <v>461</v>
      </c>
      <c r="K249" s="174">
        <v>12</v>
      </c>
      <c r="L249" s="266">
        <v>0</v>
      </c>
      <c r="M249" s="267"/>
      <c r="N249" s="268">
        <f t="shared" si="85"/>
        <v>0</v>
      </c>
      <c r="O249" s="268"/>
      <c r="P249" s="268"/>
      <c r="Q249" s="268"/>
      <c r="R249" s="40"/>
      <c r="T249" s="175" t="s">
        <v>22</v>
      </c>
      <c r="U249" s="47" t="s">
        <v>45</v>
      </c>
      <c r="V249" s="39"/>
      <c r="W249" s="176">
        <f t="shared" si="86"/>
        <v>0</v>
      </c>
      <c r="X249" s="176">
        <v>0</v>
      </c>
      <c r="Y249" s="176">
        <f t="shared" si="87"/>
        <v>0</v>
      </c>
      <c r="Z249" s="176">
        <v>0</v>
      </c>
      <c r="AA249" s="177">
        <f t="shared" si="88"/>
        <v>0</v>
      </c>
      <c r="AR249" s="21" t="s">
        <v>181</v>
      </c>
      <c r="AT249" s="21" t="s">
        <v>177</v>
      </c>
      <c r="AU249" s="21" t="s">
        <v>140</v>
      </c>
      <c r="AY249" s="21" t="s">
        <v>176</v>
      </c>
      <c r="BE249" s="113">
        <f t="shared" si="89"/>
        <v>0</v>
      </c>
      <c r="BF249" s="113">
        <f t="shared" si="90"/>
        <v>0</v>
      </c>
      <c r="BG249" s="113">
        <f t="shared" si="91"/>
        <v>0</v>
      </c>
      <c r="BH249" s="113">
        <f t="shared" si="92"/>
        <v>0</v>
      </c>
      <c r="BI249" s="113">
        <f t="shared" si="93"/>
        <v>0</v>
      </c>
      <c r="BJ249" s="21" t="s">
        <v>88</v>
      </c>
      <c r="BK249" s="113">
        <f t="shared" si="94"/>
        <v>0</v>
      </c>
      <c r="BL249" s="21" t="s">
        <v>181</v>
      </c>
      <c r="BM249" s="21" t="s">
        <v>922</v>
      </c>
    </row>
    <row r="250" spans="2:65" s="1" customFormat="1" ht="31.5" customHeight="1">
      <c r="B250" s="38"/>
      <c r="C250" s="171" t="s">
        <v>930</v>
      </c>
      <c r="D250" s="171" t="s">
        <v>177</v>
      </c>
      <c r="E250" s="172" t="s">
        <v>2456</v>
      </c>
      <c r="F250" s="265" t="s">
        <v>2457</v>
      </c>
      <c r="G250" s="265"/>
      <c r="H250" s="265"/>
      <c r="I250" s="265"/>
      <c r="J250" s="173" t="s">
        <v>1230</v>
      </c>
      <c r="K250" s="214">
        <v>0</v>
      </c>
      <c r="L250" s="266">
        <v>0</v>
      </c>
      <c r="M250" s="267"/>
      <c r="N250" s="268">
        <f t="shared" si="85"/>
        <v>0</v>
      </c>
      <c r="O250" s="268"/>
      <c r="P250" s="268"/>
      <c r="Q250" s="268"/>
      <c r="R250" s="40"/>
      <c r="T250" s="175" t="s">
        <v>22</v>
      </c>
      <c r="U250" s="47" t="s">
        <v>45</v>
      </c>
      <c r="V250" s="39"/>
      <c r="W250" s="176">
        <f t="shared" si="86"/>
        <v>0</v>
      </c>
      <c r="X250" s="176">
        <v>0</v>
      </c>
      <c r="Y250" s="176">
        <f t="shared" si="87"/>
        <v>0</v>
      </c>
      <c r="Z250" s="176">
        <v>0</v>
      </c>
      <c r="AA250" s="177">
        <f t="shared" si="88"/>
        <v>0</v>
      </c>
      <c r="AR250" s="21" t="s">
        <v>181</v>
      </c>
      <c r="AT250" s="21" t="s">
        <v>177</v>
      </c>
      <c r="AU250" s="21" t="s">
        <v>140</v>
      </c>
      <c r="AY250" s="21" t="s">
        <v>176</v>
      </c>
      <c r="BE250" s="113">
        <f t="shared" si="89"/>
        <v>0</v>
      </c>
      <c r="BF250" s="113">
        <f t="shared" si="90"/>
        <v>0</v>
      </c>
      <c r="BG250" s="113">
        <f t="shared" si="91"/>
        <v>0</v>
      </c>
      <c r="BH250" s="113">
        <f t="shared" si="92"/>
        <v>0</v>
      </c>
      <c r="BI250" s="113">
        <f t="shared" si="93"/>
        <v>0</v>
      </c>
      <c r="BJ250" s="21" t="s">
        <v>88</v>
      </c>
      <c r="BK250" s="113">
        <f t="shared" si="94"/>
        <v>0</v>
      </c>
      <c r="BL250" s="21" t="s">
        <v>181</v>
      </c>
      <c r="BM250" s="21" t="s">
        <v>930</v>
      </c>
    </row>
    <row r="251" spans="2:63" s="1" customFormat="1" ht="49.9" customHeight="1" hidden="1">
      <c r="B251" s="38"/>
      <c r="C251" s="39"/>
      <c r="D251" s="162" t="s">
        <v>239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299">
        <f>BK251</f>
        <v>0</v>
      </c>
      <c r="O251" s="300"/>
      <c r="P251" s="300"/>
      <c r="Q251" s="300"/>
      <c r="R251" s="40"/>
      <c r="T251" s="151"/>
      <c r="U251" s="59"/>
      <c r="V251" s="59"/>
      <c r="W251" s="59"/>
      <c r="X251" s="59"/>
      <c r="Y251" s="59"/>
      <c r="Z251" s="59"/>
      <c r="AA251" s="61"/>
      <c r="AT251" s="21" t="s">
        <v>79</v>
      </c>
      <c r="AU251" s="21" t="s">
        <v>80</v>
      </c>
      <c r="AY251" s="21" t="s">
        <v>240</v>
      </c>
      <c r="BK251" s="113">
        <v>0</v>
      </c>
    </row>
    <row r="252" spans="2:18" s="1" customFormat="1" ht="6.95" customHeight="1">
      <c r="B252" s="6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4"/>
    </row>
  </sheetData>
  <sheetProtection password="CC35" sheet="1" objects="1" scenarios="1" formatCells="0" formatColumns="0" formatRows="0" sort="0" autoFilter="0"/>
  <mergeCells count="41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N158:Q15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6:I246"/>
    <mergeCell ref="L246:M246"/>
    <mergeCell ref="N246:Q246"/>
    <mergeCell ref="F247:I247"/>
    <mergeCell ref="L247:M247"/>
    <mergeCell ref="N247:Q247"/>
    <mergeCell ref="F241:I241"/>
    <mergeCell ref="L241:M241"/>
    <mergeCell ref="N241:Q241"/>
    <mergeCell ref="F243:I243"/>
    <mergeCell ref="L243:M243"/>
    <mergeCell ref="N243:Q243"/>
    <mergeCell ref="F244:I244"/>
    <mergeCell ref="L244:M244"/>
    <mergeCell ref="N244:Q244"/>
    <mergeCell ref="N251:Q251"/>
    <mergeCell ref="H1:K1"/>
    <mergeCell ref="S2:AC2"/>
    <mergeCell ref="N173:Q173"/>
    <mergeCell ref="N198:Q198"/>
    <mergeCell ref="N199:Q199"/>
    <mergeCell ref="N210:Q210"/>
    <mergeCell ref="N219:Q219"/>
    <mergeCell ref="N232:Q232"/>
    <mergeCell ref="N234:Q234"/>
    <mergeCell ref="N235:Q235"/>
    <mergeCell ref="N242:Q242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19"/>
  <sheetViews>
    <sheetView showGridLines="0" workbookViewId="0" topLeftCell="A1">
      <pane ySplit="1" topLeftCell="A2" activePane="bottomLeft" state="frozen"/>
      <selection pane="bottomLeft" activeCell="H10" sqref="H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101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2578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2579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tr">
        <f>IF('Rekapitulace stavby'!AN10="","",'Rekapitulace stavby'!AN10)</f>
        <v/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Město Šluknov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tr">
        <f>IF('Rekapitulace stavby'!AN11="","",'Rekapitulace stavby'!AN11)</f>
        <v/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tr">
        <f>IF('Rekapitulace stavby'!AN16="","",'Rekapitulace stavby'!AN16)</f>
        <v/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Multitechnik Divize II, s.r.o.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tr">
        <f>IF('Rekapitulace stavby'!AN17="","",'Rekapitulace stavby'!AN17)</f>
        <v/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tr">
        <f>IF('Rekapitulace stavby'!AN19="","",'Rekapitulace stavby'!AN19)</f>
        <v/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Ing. Kulík Milan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tr">
        <f>IF('Rekapitulace stavby'!AN20="","",'Rekapitulace stavby'!AN20)</f>
        <v/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N101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(SUM(BE101:BE108)+SUM(BE126:BE617))</f>
        <v>0</v>
      </c>
      <c r="I32" s="283"/>
      <c r="J32" s="283"/>
      <c r="K32" s="39"/>
      <c r="L32" s="39"/>
      <c r="M32" s="292">
        <f>ROUND((SUM(BE101:BE108)+SUM(BE126:BE617)),2)*F32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(SUM(BF101:BF108)+SUM(BF126:BF617))</f>
        <v>0</v>
      </c>
      <c r="I33" s="283"/>
      <c r="J33" s="283"/>
      <c r="K33" s="39"/>
      <c r="L33" s="39"/>
      <c r="M33" s="292">
        <f>ROUND((SUM(BF101:BF108)+SUM(BF126:BF617)),2)*F33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(SUM(BG101:BG108)+SUM(BG126:BG617))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(SUM(BH101:BH108)+SUM(BH126:BH617))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(SUM(BI101:BI108)+SUM(BI126:BI617))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161013.5.1 - Elektroinstalace obj.1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N126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249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N127</f>
        <v>0</v>
      </c>
      <c r="O89" s="286"/>
      <c r="P89" s="286"/>
      <c r="Q89" s="286"/>
      <c r="R89" s="137"/>
      <c r="T89" s="138"/>
      <c r="U89" s="138"/>
    </row>
    <row r="90" spans="2:21" s="7" customFormat="1" ht="19.9" customHeight="1">
      <c r="B90" s="139"/>
      <c r="C90" s="140"/>
      <c r="D90" s="109" t="s">
        <v>2580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21">
        <f>N128</f>
        <v>0</v>
      </c>
      <c r="O90" s="287"/>
      <c r="P90" s="287"/>
      <c r="Q90" s="287"/>
      <c r="R90" s="141"/>
      <c r="T90" s="142"/>
      <c r="U90" s="142"/>
    </row>
    <row r="91" spans="2:21" s="7" customFormat="1" ht="19.9" customHeight="1">
      <c r="B91" s="139"/>
      <c r="C91" s="140"/>
      <c r="D91" s="109" t="s">
        <v>2581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21">
        <f>N133</f>
        <v>0</v>
      </c>
      <c r="O91" s="287"/>
      <c r="P91" s="287"/>
      <c r="Q91" s="287"/>
      <c r="R91" s="141"/>
      <c r="T91" s="142"/>
      <c r="U91" s="142"/>
    </row>
    <row r="92" spans="2:21" s="7" customFormat="1" ht="19.9" customHeight="1">
      <c r="B92" s="139"/>
      <c r="C92" s="140"/>
      <c r="D92" s="109" t="s">
        <v>2582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21">
        <f>N158</f>
        <v>0</v>
      </c>
      <c r="O92" s="287"/>
      <c r="P92" s="287"/>
      <c r="Q92" s="287"/>
      <c r="R92" s="141"/>
      <c r="T92" s="142"/>
      <c r="U92" s="142"/>
    </row>
    <row r="93" spans="2:21" s="7" customFormat="1" ht="19.9" customHeight="1">
      <c r="B93" s="139"/>
      <c r="C93" s="140"/>
      <c r="D93" s="109" t="s">
        <v>2583</v>
      </c>
      <c r="E93" s="140"/>
      <c r="F93" s="140"/>
      <c r="G93" s="140"/>
      <c r="H93" s="140"/>
      <c r="I93" s="140"/>
      <c r="J93" s="140"/>
      <c r="K93" s="140"/>
      <c r="L93" s="140"/>
      <c r="M93" s="140"/>
      <c r="N93" s="221">
        <f>N200</f>
        <v>0</v>
      </c>
      <c r="O93" s="287"/>
      <c r="P93" s="287"/>
      <c r="Q93" s="287"/>
      <c r="R93" s="141"/>
      <c r="T93" s="142"/>
      <c r="U93" s="142"/>
    </row>
    <row r="94" spans="2:21" s="7" customFormat="1" ht="19.9" customHeight="1">
      <c r="B94" s="139"/>
      <c r="C94" s="140"/>
      <c r="D94" s="109" t="s">
        <v>2584</v>
      </c>
      <c r="E94" s="140"/>
      <c r="F94" s="140"/>
      <c r="G94" s="140"/>
      <c r="H94" s="140"/>
      <c r="I94" s="140"/>
      <c r="J94" s="140"/>
      <c r="K94" s="140"/>
      <c r="L94" s="140"/>
      <c r="M94" s="140"/>
      <c r="N94" s="221">
        <f>N234</f>
        <v>0</v>
      </c>
      <c r="O94" s="287"/>
      <c r="P94" s="287"/>
      <c r="Q94" s="287"/>
      <c r="R94" s="141"/>
      <c r="T94" s="142"/>
      <c r="U94" s="142"/>
    </row>
    <row r="95" spans="2:21" s="7" customFormat="1" ht="19.9" customHeight="1">
      <c r="B95" s="139"/>
      <c r="C95" s="140"/>
      <c r="D95" s="109" t="s">
        <v>2585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21">
        <f>N467</f>
        <v>0</v>
      </c>
      <c r="O95" s="287"/>
      <c r="P95" s="287"/>
      <c r="Q95" s="287"/>
      <c r="R95" s="141"/>
      <c r="T95" s="142"/>
      <c r="U95" s="142"/>
    </row>
    <row r="96" spans="2:21" s="6" customFormat="1" ht="24.95" customHeight="1">
      <c r="B96" s="134"/>
      <c r="C96" s="135"/>
      <c r="D96" s="136" t="s">
        <v>2586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63">
        <f>N538</f>
        <v>0</v>
      </c>
      <c r="O96" s="286"/>
      <c r="P96" s="286"/>
      <c r="Q96" s="286"/>
      <c r="R96" s="137"/>
      <c r="T96" s="138"/>
      <c r="U96" s="138"/>
    </row>
    <row r="97" spans="2:21" s="7" customFormat="1" ht="19.9" customHeight="1">
      <c r="B97" s="139"/>
      <c r="C97" s="140"/>
      <c r="D97" s="109" t="s">
        <v>2587</v>
      </c>
      <c r="E97" s="140"/>
      <c r="F97" s="140"/>
      <c r="G97" s="140"/>
      <c r="H97" s="140"/>
      <c r="I97" s="140"/>
      <c r="J97" s="140"/>
      <c r="K97" s="140"/>
      <c r="L97" s="140"/>
      <c r="M97" s="140"/>
      <c r="N97" s="221">
        <f>N539</f>
        <v>0</v>
      </c>
      <c r="O97" s="287"/>
      <c r="P97" s="287"/>
      <c r="Q97" s="287"/>
      <c r="R97" s="141"/>
      <c r="T97" s="142"/>
      <c r="U97" s="142"/>
    </row>
    <row r="98" spans="2:21" s="7" customFormat="1" ht="19.9" customHeight="1">
      <c r="B98" s="139"/>
      <c r="C98" s="140"/>
      <c r="D98" s="109" t="s">
        <v>2588</v>
      </c>
      <c r="E98" s="140"/>
      <c r="F98" s="140"/>
      <c r="G98" s="140"/>
      <c r="H98" s="140"/>
      <c r="I98" s="140"/>
      <c r="J98" s="140"/>
      <c r="K98" s="140"/>
      <c r="L98" s="140"/>
      <c r="M98" s="140"/>
      <c r="N98" s="221">
        <f>N546</f>
        <v>0</v>
      </c>
      <c r="O98" s="287"/>
      <c r="P98" s="287"/>
      <c r="Q98" s="287"/>
      <c r="R98" s="141"/>
      <c r="T98" s="142"/>
      <c r="U98" s="142"/>
    </row>
    <row r="99" spans="2:21" s="7" customFormat="1" ht="19.9" customHeight="1">
      <c r="B99" s="139"/>
      <c r="C99" s="140"/>
      <c r="D99" s="109" t="s">
        <v>2589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21">
        <f>N576</f>
        <v>0</v>
      </c>
      <c r="O99" s="287"/>
      <c r="P99" s="287"/>
      <c r="Q99" s="287"/>
      <c r="R99" s="141"/>
      <c r="T99" s="142"/>
      <c r="U99" s="142"/>
    </row>
    <row r="100" spans="2:21" s="1" customFormat="1" ht="21.7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  <c r="T100" s="132"/>
      <c r="U100" s="132"/>
    </row>
    <row r="101" spans="2:21" s="1" customFormat="1" ht="29.25" customHeight="1">
      <c r="B101" s="38"/>
      <c r="C101" s="133" t="s">
        <v>153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288">
        <f>ROUND(N102+N103+N104+N105+N106+N107,2)</f>
        <v>0</v>
      </c>
      <c r="O101" s="289"/>
      <c r="P101" s="289"/>
      <c r="Q101" s="289"/>
      <c r="R101" s="40"/>
      <c r="T101" s="143"/>
      <c r="U101" s="144" t="s">
        <v>44</v>
      </c>
    </row>
    <row r="102" spans="2:65" s="1" customFormat="1" ht="18" customHeight="1" hidden="1">
      <c r="B102" s="38"/>
      <c r="C102" s="39"/>
      <c r="D102" s="218" t="s">
        <v>154</v>
      </c>
      <c r="E102" s="219"/>
      <c r="F102" s="219"/>
      <c r="G102" s="219"/>
      <c r="H102" s="219"/>
      <c r="I102" s="39"/>
      <c r="J102" s="39"/>
      <c r="K102" s="39"/>
      <c r="L102" s="39"/>
      <c r="M102" s="39"/>
      <c r="N102" s="220">
        <f>ROUND(N88*T102,2)</f>
        <v>0</v>
      </c>
      <c r="O102" s="221"/>
      <c r="P102" s="221"/>
      <c r="Q102" s="221"/>
      <c r="R102" s="40"/>
      <c r="S102" s="145"/>
      <c r="T102" s="146"/>
      <c r="U102" s="147" t="s">
        <v>45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155</v>
      </c>
      <c r="AZ102" s="148"/>
      <c r="BA102" s="148"/>
      <c r="BB102" s="148"/>
      <c r="BC102" s="148"/>
      <c r="BD102" s="148"/>
      <c r="BE102" s="150">
        <f aca="true" t="shared" si="0" ref="BE102:BE107">IF(U102="základní",N102,0)</f>
        <v>0</v>
      </c>
      <c r="BF102" s="150">
        <f aca="true" t="shared" si="1" ref="BF102:BF107">IF(U102="snížená",N102,0)</f>
        <v>0</v>
      </c>
      <c r="BG102" s="150">
        <f aca="true" t="shared" si="2" ref="BG102:BG107">IF(U102="zákl. přenesená",N102,0)</f>
        <v>0</v>
      </c>
      <c r="BH102" s="150">
        <f aca="true" t="shared" si="3" ref="BH102:BH107">IF(U102="sníž. přenesená",N102,0)</f>
        <v>0</v>
      </c>
      <c r="BI102" s="150">
        <f aca="true" t="shared" si="4" ref="BI102:BI107">IF(U102="nulová",N102,0)</f>
        <v>0</v>
      </c>
      <c r="BJ102" s="149" t="s">
        <v>88</v>
      </c>
      <c r="BK102" s="148"/>
      <c r="BL102" s="148"/>
      <c r="BM102" s="148"/>
    </row>
    <row r="103" spans="2:65" s="1" customFormat="1" ht="18" customHeight="1" hidden="1">
      <c r="B103" s="38"/>
      <c r="C103" s="39"/>
      <c r="D103" s="218" t="s">
        <v>156</v>
      </c>
      <c r="E103" s="219"/>
      <c r="F103" s="219"/>
      <c r="G103" s="219"/>
      <c r="H103" s="219"/>
      <c r="I103" s="39"/>
      <c r="J103" s="39"/>
      <c r="K103" s="39"/>
      <c r="L103" s="39"/>
      <c r="M103" s="39"/>
      <c r="N103" s="220">
        <f>ROUND(N88*T103,2)</f>
        <v>0</v>
      </c>
      <c r="O103" s="221"/>
      <c r="P103" s="221"/>
      <c r="Q103" s="221"/>
      <c r="R103" s="40"/>
      <c r="S103" s="145"/>
      <c r="T103" s="146"/>
      <c r="U103" s="147" t="s">
        <v>45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155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88</v>
      </c>
      <c r="BK103" s="148"/>
      <c r="BL103" s="148"/>
      <c r="BM103" s="148"/>
    </row>
    <row r="104" spans="2:65" s="1" customFormat="1" ht="18" customHeight="1" hidden="1">
      <c r="B104" s="38"/>
      <c r="C104" s="39"/>
      <c r="D104" s="218" t="s">
        <v>157</v>
      </c>
      <c r="E104" s="219"/>
      <c r="F104" s="219"/>
      <c r="G104" s="219"/>
      <c r="H104" s="219"/>
      <c r="I104" s="39"/>
      <c r="J104" s="39"/>
      <c r="K104" s="39"/>
      <c r="L104" s="39"/>
      <c r="M104" s="39"/>
      <c r="N104" s="220">
        <f>ROUND(N88*T104,2)</f>
        <v>0</v>
      </c>
      <c r="O104" s="221"/>
      <c r="P104" s="221"/>
      <c r="Q104" s="221"/>
      <c r="R104" s="40"/>
      <c r="S104" s="145"/>
      <c r="T104" s="146"/>
      <c r="U104" s="147" t="s">
        <v>45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155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88</v>
      </c>
      <c r="BK104" s="148"/>
      <c r="BL104" s="148"/>
      <c r="BM104" s="148"/>
    </row>
    <row r="105" spans="2:65" s="1" customFormat="1" ht="18" customHeight="1" hidden="1">
      <c r="B105" s="38"/>
      <c r="C105" s="39"/>
      <c r="D105" s="218" t="s">
        <v>158</v>
      </c>
      <c r="E105" s="219"/>
      <c r="F105" s="219"/>
      <c r="G105" s="219"/>
      <c r="H105" s="219"/>
      <c r="I105" s="39"/>
      <c r="J105" s="39"/>
      <c r="K105" s="39"/>
      <c r="L105" s="39"/>
      <c r="M105" s="39"/>
      <c r="N105" s="220">
        <f>ROUND(N88*T105,2)</f>
        <v>0</v>
      </c>
      <c r="O105" s="221"/>
      <c r="P105" s="221"/>
      <c r="Q105" s="221"/>
      <c r="R105" s="40"/>
      <c r="S105" s="145"/>
      <c r="T105" s="146"/>
      <c r="U105" s="147" t="s">
        <v>45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155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88</v>
      </c>
      <c r="BK105" s="148"/>
      <c r="BL105" s="148"/>
      <c r="BM105" s="148"/>
    </row>
    <row r="106" spans="2:65" s="1" customFormat="1" ht="18" customHeight="1" hidden="1">
      <c r="B106" s="38"/>
      <c r="C106" s="39"/>
      <c r="D106" s="218" t="s">
        <v>159</v>
      </c>
      <c r="E106" s="219"/>
      <c r="F106" s="219"/>
      <c r="G106" s="219"/>
      <c r="H106" s="219"/>
      <c r="I106" s="39"/>
      <c r="J106" s="39"/>
      <c r="K106" s="39"/>
      <c r="L106" s="39"/>
      <c r="M106" s="39"/>
      <c r="N106" s="220">
        <f>ROUND(N88*T106,2)</f>
        <v>0</v>
      </c>
      <c r="O106" s="221"/>
      <c r="P106" s="221"/>
      <c r="Q106" s="221"/>
      <c r="R106" s="40"/>
      <c r="S106" s="145"/>
      <c r="T106" s="146"/>
      <c r="U106" s="147" t="s">
        <v>45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155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88</v>
      </c>
      <c r="BK106" s="148"/>
      <c r="BL106" s="148"/>
      <c r="BM106" s="148"/>
    </row>
    <row r="107" spans="2:65" s="1" customFormat="1" ht="18" customHeight="1" hidden="1">
      <c r="B107" s="38"/>
      <c r="C107" s="39"/>
      <c r="D107" s="109" t="s">
        <v>160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220">
        <f>ROUND(N88*T107,2)</f>
        <v>0</v>
      </c>
      <c r="O107" s="221"/>
      <c r="P107" s="221"/>
      <c r="Q107" s="221"/>
      <c r="R107" s="40"/>
      <c r="S107" s="145"/>
      <c r="T107" s="151"/>
      <c r="U107" s="152" t="s">
        <v>45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9" t="s">
        <v>161</v>
      </c>
      <c r="AZ107" s="148"/>
      <c r="BA107" s="148"/>
      <c r="BB107" s="148"/>
      <c r="BC107" s="148"/>
      <c r="BD107" s="148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88</v>
      </c>
      <c r="BK107" s="148"/>
      <c r="BL107" s="148"/>
      <c r="BM107" s="148"/>
    </row>
    <row r="108" spans="2:21" s="1" customFormat="1" ht="13.5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  <c r="T108" s="132"/>
      <c r="U108" s="132"/>
    </row>
    <row r="109" spans="2:21" s="1" customFormat="1" ht="29.25" customHeight="1">
      <c r="B109" s="38"/>
      <c r="C109" s="120" t="s">
        <v>134</v>
      </c>
      <c r="D109" s="121"/>
      <c r="E109" s="121"/>
      <c r="F109" s="121"/>
      <c r="G109" s="121"/>
      <c r="H109" s="121"/>
      <c r="I109" s="121"/>
      <c r="J109" s="121"/>
      <c r="K109" s="121"/>
      <c r="L109" s="215">
        <f>ROUND(SUM(N88+N101),2)</f>
        <v>0</v>
      </c>
      <c r="M109" s="215"/>
      <c r="N109" s="215"/>
      <c r="O109" s="215"/>
      <c r="P109" s="215"/>
      <c r="Q109" s="215"/>
      <c r="R109" s="40"/>
      <c r="T109" s="132"/>
      <c r="U109" s="132"/>
    </row>
    <row r="110" spans="2:21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  <c r="T110" s="132"/>
      <c r="U110" s="132"/>
    </row>
    <row r="114" spans="2:18" s="1" customFormat="1" ht="6.95" customHeight="1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spans="2:18" s="1" customFormat="1" ht="36.95" customHeight="1">
      <c r="B115" s="38"/>
      <c r="C115" s="238" t="s">
        <v>162</v>
      </c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40"/>
    </row>
    <row r="116" spans="2:18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30" customHeight="1">
      <c r="B117" s="38"/>
      <c r="C117" s="33" t="s">
        <v>19</v>
      </c>
      <c r="D117" s="39"/>
      <c r="E117" s="39"/>
      <c r="F117" s="284" t="str">
        <f>F6</f>
        <v>Stavební úpravy Radnice Šluknov bez imobil</v>
      </c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39"/>
      <c r="R117" s="40"/>
    </row>
    <row r="118" spans="2:18" s="1" customFormat="1" ht="36.95" customHeight="1">
      <c r="B118" s="38"/>
      <c r="C118" s="72" t="s">
        <v>142</v>
      </c>
      <c r="D118" s="39"/>
      <c r="E118" s="39"/>
      <c r="F118" s="240" t="str">
        <f>F7</f>
        <v>161013.5.1 - Elektroinstalace obj.1</v>
      </c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39"/>
      <c r="R118" s="40"/>
    </row>
    <row r="119" spans="2:18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18" s="1" customFormat="1" ht="18" customHeight="1">
      <c r="B120" s="38"/>
      <c r="C120" s="33" t="s">
        <v>24</v>
      </c>
      <c r="D120" s="39"/>
      <c r="E120" s="39"/>
      <c r="F120" s="31" t="str">
        <f>F9</f>
        <v xml:space="preserve"> </v>
      </c>
      <c r="G120" s="39"/>
      <c r="H120" s="39"/>
      <c r="I120" s="39"/>
      <c r="J120" s="39"/>
      <c r="K120" s="33" t="s">
        <v>26</v>
      </c>
      <c r="L120" s="39"/>
      <c r="M120" s="279" t="str">
        <f>IF(O9="","",O9)</f>
        <v>10. 12. 2014</v>
      </c>
      <c r="N120" s="279"/>
      <c r="O120" s="279"/>
      <c r="P120" s="279"/>
      <c r="Q120" s="39"/>
      <c r="R120" s="40"/>
    </row>
    <row r="121" spans="2:18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18" s="1" customFormat="1" ht="15">
      <c r="B122" s="38"/>
      <c r="C122" s="33" t="s">
        <v>28</v>
      </c>
      <c r="D122" s="39"/>
      <c r="E122" s="39"/>
      <c r="F122" s="31" t="str">
        <f>E12</f>
        <v>Město Šluknov</v>
      </c>
      <c r="G122" s="39"/>
      <c r="H122" s="39"/>
      <c r="I122" s="39"/>
      <c r="J122" s="39"/>
      <c r="K122" s="33" t="s">
        <v>35</v>
      </c>
      <c r="L122" s="39"/>
      <c r="M122" s="253" t="str">
        <f>E18</f>
        <v>Multitechnik Divize II, s.r.o.</v>
      </c>
      <c r="N122" s="253"/>
      <c r="O122" s="253"/>
      <c r="P122" s="253"/>
      <c r="Q122" s="253"/>
      <c r="R122" s="40"/>
    </row>
    <row r="123" spans="2:18" s="1" customFormat="1" ht="14.45" customHeight="1">
      <c r="B123" s="38"/>
      <c r="C123" s="33" t="s">
        <v>33</v>
      </c>
      <c r="D123" s="39"/>
      <c r="E123" s="39"/>
      <c r="F123" s="31" t="str">
        <f>IF(E15="","",E15)</f>
        <v>Vyplň údaj</v>
      </c>
      <c r="G123" s="39"/>
      <c r="H123" s="39"/>
      <c r="I123" s="39"/>
      <c r="J123" s="39"/>
      <c r="K123" s="33" t="s">
        <v>38</v>
      </c>
      <c r="L123" s="39"/>
      <c r="M123" s="253" t="str">
        <f>E21</f>
        <v>Ing. Kulík Milan</v>
      </c>
      <c r="N123" s="253"/>
      <c r="O123" s="253"/>
      <c r="P123" s="253"/>
      <c r="Q123" s="253"/>
      <c r="R123" s="40"/>
    </row>
    <row r="124" spans="2:18" s="1" customFormat="1" ht="10.3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27" s="8" customFormat="1" ht="29.25" customHeight="1">
      <c r="B125" s="153"/>
      <c r="C125" s="154" t="s">
        <v>163</v>
      </c>
      <c r="D125" s="155" t="s">
        <v>164</v>
      </c>
      <c r="E125" s="155" t="s">
        <v>62</v>
      </c>
      <c r="F125" s="280" t="s">
        <v>165</v>
      </c>
      <c r="G125" s="280"/>
      <c r="H125" s="280"/>
      <c r="I125" s="280"/>
      <c r="J125" s="155" t="s">
        <v>166</v>
      </c>
      <c r="K125" s="155" t="s">
        <v>167</v>
      </c>
      <c r="L125" s="281" t="s">
        <v>168</v>
      </c>
      <c r="M125" s="281"/>
      <c r="N125" s="280" t="s">
        <v>147</v>
      </c>
      <c r="O125" s="280"/>
      <c r="P125" s="280"/>
      <c r="Q125" s="282"/>
      <c r="R125" s="156"/>
      <c r="T125" s="83" t="s">
        <v>169</v>
      </c>
      <c r="U125" s="84" t="s">
        <v>44</v>
      </c>
      <c r="V125" s="84" t="s">
        <v>170</v>
      </c>
      <c r="W125" s="84" t="s">
        <v>171</v>
      </c>
      <c r="X125" s="84" t="s">
        <v>172</v>
      </c>
      <c r="Y125" s="84" t="s">
        <v>173</v>
      </c>
      <c r="Z125" s="84" t="s">
        <v>174</v>
      </c>
      <c r="AA125" s="85" t="s">
        <v>175</v>
      </c>
    </row>
    <row r="126" spans="2:63" s="1" customFormat="1" ht="29.25" customHeight="1">
      <c r="B126" s="38"/>
      <c r="C126" s="87" t="s">
        <v>144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273">
        <f>BK126</f>
        <v>0</v>
      </c>
      <c r="O126" s="274"/>
      <c r="P126" s="274"/>
      <c r="Q126" s="274"/>
      <c r="R126" s="40"/>
      <c r="T126" s="86"/>
      <c r="U126" s="54"/>
      <c r="V126" s="54"/>
      <c r="W126" s="157">
        <f>W127+W538+W618</f>
        <v>0</v>
      </c>
      <c r="X126" s="54"/>
      <c r="Y126" s="157">
        <f>Y127+Y538+Y618</f>
        <v>0</v>
      </c>
      <c r="Z126" s="54"/>
      <c r="AA126" s="158">
        <f>AA127+AA538+AA618</f>
        <v>0</v>
      </c>
      <c r="AT126" s="21" t="s">
        <v>79</v>
      </c>
      <c r="AU126" s="21" t="s">
        <v>149</v>
      </c>
      <c r="BK126" s="159">
        <f>BK127+BK538+BK618</f>
        <v>0</v>
      </c>
    </row>
    <row r="127" spans="2:63" s="9" customFormat="1" ht="37.35" customHeight="1">
      <c r="B127" s="160"/>
      <c r="C127" s="161"/>
      <c r="D127" s="162" t="s">
        <v>249</v>
      </c>
      <c r="E127" s="162"/>
      <c r="F127" s="162"/>
      <c r="G127" s="162"/>
      <c r="H127" s="162"/>
      <c r="I127" s="162"/>
      <c r="J127" s="162"/>
      <c r="K127" s="162"/>
      <c r="L127" s="162"/>
      <c r="M127" s="162"/>
      <c r="N127" s="262">
        <f>BK127</f>
        <v>0</v>
      </c>
      <c r="O127" s="263"/>
      <c r="P127" s="263"/>
      <c r="Q127" s="263"/>
      <c r="R127" s="163"/>
      <c r="T127" s="164"/>
      <c r="U127" s="161"/>
      <c r="V127" s="161"/>
      <c r="W127" s="165">
        <f>W128+W133+W158+W200+W234+W467</f>
        <v>0</v>
      </c>
      <c r="X127" s="161"/>
      <c r="Y127" s="165">
        <f>Y128+Y133+Y158+Y200+Y234+Y467</f>
        <v>0</v>
      </c>
      <c r="Z127" s="161"/>
      <c r="AA127" s="166">
        <f>AA128+AA133+AA158+AA200+AA234+AA467</f>
        <v>0</v>
      </c>
      <c r="AR127" s="167" t="s">
        <v>88</v>
      </c>
      <c r="AT127" s="168" t="s">
        <v>79</v>
      </c>
      <c r="AU127" s="168" t="s">
        <v>80</v>
      </c>
      <c r="AY127" s="167" t="s">
        <v>176</v>
      </c>
      <c r="BK127" s="169">
        <f>BK128+BK133+BK158+BK200+BK234+BK467</f>
        <v>0</v>
      </c>
    </row>
    <row r="128" spans="2:63" s="9" customFormat="1" ht="19.9" customHeight="1">
      <c r="B128" s="160"/>
      <c r="C128" s="161"/>
      <c r="D128" s="170" t="s">
        <v>2580</v>
      </c>
      <c r="E128" s="170"/>
      <c r="F128" s="170"/>
      <c r="G128" s="170"/>
      <c r="H128" s="170"/>
      <c r="I128" s="170"/>
      <c r="J128" s="170"/>
      <c r="K128" s="170"/>
      <c r="L128" s="170"/>
      <c r="M128" s="170"/>
      <c r="N128" s="275">
        <f>BK128</f>
        <v>0</v>
      </c>
      <c r="O128" s="276"/>
      <c r="P128" s="276"/>
      <c r="Q128" s="276"/>
      <c r="R128" s="163"/>
      <c r="T128" s="164"/>
      <c r="U128" s="161"/>
      <c r="V128" s="161"/>
      <c r="W128" s="165">
        <f>SUM(W129:W132)</f>
        <v>0</v>
      </c>
      <c r="X128" s="161"/>
      <c r="Y128" s="165">
        <f>SUM(Y129:Y132)</f>
        <v>0</v>
      </c>
      <c r="Z128" s="161"/>
      <c r="AA128" s="166">
        <f>SUM(AA129:AA132)</f>
        <v>0</v>
      </c>
      <c r="AR128" s="167" t="s">
        <v>88</v>
      </c>
      <c r="AT128" s="168" t="s">
        <v>79</v>
      </c>
      <c r="AU128" s="168" t="s">
        <v>88</v>
      </c>
      <c r="AY128" s="167" t="s">
        <v>176</v>
      </c>
      <c r="BK128" s="169">
        <f>SUM(BK129:BK132)</f>
        <v>0</v>
      </c>
    </row>
    <row r="129" spans="2:65" s="1" customFormat="1" ht="31.5" customHeight="1">
      <c r="B129" s="38"/>
      <c r="C129" s="171" t="s">
        <v>88</v>
      </c>
      <c r="D129" s="171" t="s">
        <v>177</v>
      </c>
      <c r="E129" s="172" t="s">
        <v>2590</v>
      </c>
      <c r="F129" s="265" t="s">
        <v>2591</v>
      </c>
      <c r="G129" s="265"/>
      <c r="H129" s="265"/>
      <c r="I129" s="265"/>
      <c r="J129" s="173" t="s">
        <v>461</v>
      </c>
      <c r="K129" s="174">
        <v>1</v>
      </c>
      <c r="L129" s="266">
        <v>0</v>
      </c>
      <c r="M129" s="267"/>
      <c r="N129" s="268">
        <f>ROUND(L129*K129,2)</f>
        <v>0</v>
      </c>
      <c r="O129" s="268"/>
      <c r="P129" s="268"/>
      <c r="Q129" s="268"/>
      <c r="R129" s="40"/>
      <c r="T129" s="175" t="s">
        <v>22</v>
      </c>
      <c r="U129" s="47" t="s">
        <v>45</v>
      </c>
      <c r="V129" s="39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1" t="s">
        <v>181</v>
      </c>
      <c r="AT129" s="21" t="s">
        <v>177</v>
      </c>
      <c r="AU129" s="21" t="s">
        <v>140</v>
      </c>
      <c r="AY129" s="21" t="s">
        <v>176</v>
      </c>
      <c r="BE129" s="113">
        <f>IF(U129="základní",N129,0)</f>
        <v>0</v>
      </c>
      <c r="BF129" s="113">
        <f>IF(U129="snížená",N129,0)</f>
        <v>0</v>
      </c>
      <c r="BG129" s="113">
        <f>IF(U129="zákl. přenesená",N129,0)</f>
        <v>0</v>
      </c>
      <c r="BH129" s="113">
        <f>IF(U129="sníž. přenesená",N129,0)</f>
        <v>0</v>
      </c>
      <c r="BI129" s="113">
        <f>IF(U129="nulová",N129,0)</f>
        <v>0</v>
      </c>
      <c r="BJ129" s="21" t="s">
        <v>88</v>
      </c>
      <c r="BK129" s="113">
        <f>ROUND(L129*K129,2)</f>
        <v>0</v>
      </c>
      <c r="BL129" s="21" t="s">
        <v>181</v>
      </c>
      <c r="BM129" s="21" t="s">
        <v>88</v>
      </c>
    </row>
    <row r="130" spans="2:47" s="1" customFormat="1" ht="42" customHeight="1">
      <c r="B130" s="38"/>
      <c r="C130" s="39"/>
      <c r="D130" s="39"/>
      <c r="E130" s="39"/>
      <c r="F130" s="315" t="s">
        <v>2592</v>
      </c>
      <c r="G130" s="316"/>
      <c r="H130" s="316"/>
      <c r="I130" s="316"/>
      <c r="J130" s="39"/>
      <c r="K130" s="39"/>
      <c r="L130" s="39"/>
      <c r="M130" s="39"/>
      <c r="N130" s="39"/>
      <c r="O130" s="39"/>
      <c r="P130" s="39"/>
      <c r="Q130" s="39"/>
      <c r="R130" s="40"/>
      <c r="T130" s="146"/>
      <c r="U130" s="39"/>
      <c r="V130" s="39"/>
      <c r="W130" s="39"/>
      <c r="X130" s="39"/>
      <c r="Y130" s="39"/>
      <c r="Z130" s="39"/>
      <c r="AA130" s="81"/>
      <c r="AT130" s="21" t="s">
        <v>475</v>
      </c>
      <c r="AU130" s="21" t="s">
        <v>140</v>
      </c>
    </row>
    <row r="131" spans="2:65" s="1" customFormat="1" ht="31.5" customHeight="1">
      <c r="B131" s="38"/>
      <c r="C131" s="171" t="s">
        <v>140</v>
      </c>
      <c r="D131" s="171" t="s">
        <v>177</v>
      </c>
      <c r="E131" s="172" t="s">
        <v>2593</v>
      </c>
      <c r="F131" s="265" t="s">
        <v>2594</v>
      </c>
      <c r="G131" s="265"/>
      <c r="H131" s="265"/>
      <c r="I131" s="265"/>
      <c r="J131" s="173" t="s">
        <v>461</v>
      </c>
      <c r="K131" s="174">
        <v>2</v>
      </c>
      <c r="L131" s="266">
        <v>0</v>
      </c>
      <c r="M131" s="267"/>
      <c r="N131" s="268">
        <f>ROUND(L131*K131,2)</f>
        <v>0</v>
      </c>
      <c r="O131" s="268"/>
      <c r="P131" s="268"/>
      <c r="Q131" s="268"/>
      <c r="R131" s="40"/>
      <c r="T131" s="175" t="s">
        <v>22</v>
      </c>
      <c r="U131" s="47" t="s">
        <v>45</v>
      </c>
      <c r="V131" s="39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1" t="s">
        <v>181</v>
      </c>
      <c r="AT131" s="21" t="s">
        <v>177</v>
      </c>
      <c r="AU131" s="21" t="s">
        <v>140</v>
      </c>
      <c r="AY131" s="21" t="s">
        <v>176</v>
      </c>
      <c r="BE131" s="113">
        <f>IF(U131="základní",N131,0)</f>
        <v>0</v>
      </c>
      <c r="BF131" s="113">
        <f>IF(U131="snížená",N131,0)</f>
        <v>0</v>
      </c>
      <c r="BG131" s="113">
        <f>IF(U131="zákl. přenesená",N131,0)</f>
        <v>0</v>
      </c>
      <c r="BH131" s="113">
        <f>IF(U131="sníž. přenesená",N131,0)</f>
        <v>0</v>
      </c>
      <c r="BI131" s="113">
        <f>IF(U131="nulová",N131,0)</f>
        <v>0</v>
      </c>
      <c r="BJ131" s="21" t="s">
        <v>88</v>
      </c>
      <c r="BK131" s="113">
        <f>ROUND(L131*K131,2)</f>
        <v>0</v>
      </c>
      <c r="BL131" s="21" t="s">
        <v>181</v>
      </c>
      <c r="BM131" s="21" t="s">
        <v>140</v>
      </c>
    </row>
    <row r="132" spans="2:47" s="1" customFormat="1" ht="42" customHeight="1">
      <c r="B132" s="38"/>
      <c r="C132" s="39"/>
      <c r="D132" s="39"/>
      <c r="E132" s="39"/>
      <c r="F132" s="315" t="s">
        <v>2592</v>
      </c>
      <c r="G132" s="316"/>
      <c r="H132" s="316"/>
      <c r="I132" s="316"/>
      <c r="J132" s="39"/>
      <c r="K132" s="39"/>
      <c r="L132" s="39"/>
      <c r="M132" s="39"/>
      <c r="N132" s="39"/>
      <c r="O132" s="39"/>
      <c r="P132" s="39"/>
      <c r="Q132" s="39"/>
      <c r="R132" s="40"/>
      <c r="T132" s="146"/>
      <c r="U132" s="39"/>
      <c r="V132" s="39"/>
      <c r="W132" s="39"/>
      <c r="X132" s="39"/>
      <c r="Y132" s="39"/>
      <c r="Z132" s="39"/>
      <c r="AA132" s="81"/>
      <c r="AT132" s="21" t="s">
        <v>475</v>
      </c>
      <c r="AU132" s="21" t="s">
        <v>140</v>
      </c>
    </row>
    <row r="133" spans="2:63" s="9" customFormat="1" ht="29.85" customHeight="1">
      <c r="B133" s="160"/>
      <c r="C133" s="161"/>
      <c r="D133" s="170" t="s">
        <v>2581</v>
      </c>
      <c r="E133" s="170"/>
      <c r="F133" s="170"/>
      <c r="G133" s="170"/>
      <c r="H133" s="170"/>
      <c r="I133" s="170"/>
      <c r="J133" s="170"/>
      <c r="K133" s="170"/>
      <c r="L133" s="170"/>
      <c r="M133" s="170"/>
      <c r="N133" s="275">
        <f>BK133</f>
        <v>0</v>
      </c>
      <c r="O133" s="276"/>
      <c r="P133" s="276"/>
      <c r="Q133" s="276"/>
      <c r="R133" s="163"/>
      <c r="T133" s="164"/>
      <c r="U133" s="161"/>
      <c r="V133" s="161"/>
      <c r="W133" s="165">
        <f>SUM(W134:W157)</f>
        <v>0</v>
      </c>
      <c r="X133" s="161"/>
      <c r="Y133" s="165">
        <f>SUM(Y134:Y157)</f>
        <v>0</v>
      </c>
      <c r="Z133" s="161"/>
      <c r="AA133" s="166">
        <f>SUM(AA134:AA157)</f>
        <v>0</v>
      </c>
      <c r="AR133" s="167" t="s">
        <v>88</v>
      </c>
      <c r="AT133" s="168" t="s">
        <v>79</v>
      </c>
      <c r="AU133" s="168" t="s">
        <v>88</v>
      </c>
      <c r="AY133" s="167" t="s">
        <v>176</v>
      </c>
      <c r="BK133" s="169">
        <f>SUM(BK134:BK157)</f>
        <v>0</v>
      </c>
    </row>
    <row r="134" spans="2:65" s="1" customFormat="1" ht="31.5" customHeight="1">
      <c r="B134" s="38"/>
      <c r="C134" s="171" t="s">
        <v>186</v>
      </c>
      <c r="D134" s="171" t="s">
        <v>177</v>
      </c>
      <c r="E134" s="172" t="s">
        <v>2595</v>
      </c>
      <c r="F134" s="265" t="s">
        <v>2596</v>
      </c>
      <c r="G134" s="265"/>
      <c r="H134" s="265"/>
      <c r="I134" s="265"/>
      <c r="J134" s="173" t="s">
        <v>461</v>
      </c>
      <c r="K134" s="174">
        <v>3</v>
      </c>
      <c r="L134" s="266">
        <v>0</v>
      </c>
      <c r="M134" s="267"/>
      <c r="N134" s="268">
        <f>ROUND(L134*K134,2)</f>
        <v>0</v>
      </c>
      <c r="O134" s="268"/>
      <c r="P134" s="268"/>
      <c r="Q134" s="268"/>
      <c r="R134" s="40"/>
      <c r="T134" s="175" t="s">
        <v>22</v>
      </c>
      <c r="U134" s="47" t="s">
        <v>45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1" t="s">
        <v>181</v>
      </c>
      <c r="AT134" s="21" t="s">
        <v>177</v>
      </c>
      <c r="AU134" s="21" t="s">
        <v>140</v>
      </c>
      <c r="AY134" s="21" t="s">
        <v>176</v>
      </c>
      <c r="BE134" s="113">
        <f>IF(U134="základní",N134,0)</f>
        <v>0</v>
      </c>
      <c r="BF134" s="113">
        <f>IF(U134="snížená",N134,0)</f>
        <v>0</v>
      </c>
      <c r="BG134" s="113">
        <f>IF(U134="zákl. přenesená",N134,0)</f>
        <v>0</v>
      </c>
      <c r="BH134" s="113">
        <f>IF(U134="sníž. přenesená",N134,0)</f>
        <v>0</v>
      </c>
      <c r="BI134" s="113">
        <f>IF(U134="nulová",N134,0)</f>
        <v>0</v>
      </c>
      <c r="BJ134" s="21" t="s">
        <v>88</v>
      </c>
      <c r="BK134" s="113">
        <f>ROUND(L134*K134,2)</f>
        <v>0</v>
      </c>
      <c r="BL134" s="21" t="s">
        <v>181</v>
      </c>
      <c r="BM134" s="21" t="s">
        <v>186</v>
      </c>
    </row>
    <row r="135" spans="2:65" s="1" customFormat="1" ht="31.5" customHeight="1">
      <c r="B135" s="38"/>
      <c r="C135" s="171" t="s">
        <v>181</v>
      </c>
      <c r="D135" s="171" t="s">
        <v>177</v>
      </c>
      <c r="E135" s="172" t="s">
        <v>2597</v>
      </c>
      <c r="F135" s="265" t="s">
        <v>2598</v>
      </c>
      <c r="G135" s="265"/>
      <c r="H135" s="265"/>
      <c r="I135" s="265"/>
      <c r="J135" s="173" t="s">
        <v>461</v>
      </c>
      <c r="K135" s="174">
        <v>3</v>
      </c>
      <c r="L135" s="266">
        <v>0</v>
      </c>
      <c r="M135" s="267"/>
      <c r="N135" s="268">
        <f>ROUND(L135*K135,2)</f>
        <v>0</v>
      </c>
      <c r="O135" s="268"/>
      <c r="P135" s="268"/>
      <c r="Q135" s="268"/>
      <c r="R135" s="40"/>
      <c r="T135" s="175" t="s">
        <v>22</v>
      </c>
      <c r="U135" s="47" t="s">
        <v>45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1" t="s">
        <v>181</v>
      </c>
      <c r="AT135" s="21" t="s">
        <v>177</v>
      </c>
      <c r="AU135" s="21" t="s">
        <v>140</v>
      </c>
      <c r="AY135" s="21" t="s">
        <v>176</v>
      </c>
      <c r="BE135" s="113">
        <f>IF(U135="základní",N135,0)</f>
        <v>0</v>
      </c>
      <c r="BF135" s="113">
        <f>IF(U135="snížená",N135,0)</f>
        <v>0</v>
      </c>
      <c r="BG135" s="113">
        <f>IF(U135="zákl. přenesená",N135,0)</f>
        <v>0</v>
      </c>
      <c r="BH135" s="113">
        <f>IF(U135="sníž. přenesená",N135,0)</f>
        <v>0</v>
      </c>
      <c r="BI135" s="113">
        <f>IF(U135="nulová",N135,0)</f>
        <v>0</v>
      </c>
      <c r="BJ135" s="21" t="s">
        <v>88</v>
      </c>
      <c r="BK135" s="113">
        <f>ROUND(L135*K135,2)</f>
        <v>0</v>
      </c>
      <c r="BL135" s="21" t="s">
        <v>181</v>
      </c>
      <c r="BM135" s="21" t="s">
        <v>181</v>
      </c>
    </row>
    <row r="136" spans="2:65" s="1" customFormat="1" ht="31.5" customHeight="1">
      <c r="B136" s="38"/>
      <c r="C136" s="202" t="s">
        <v>194</v>
      </c>
      <c r="D136" s="202" t="s">
        <v>352</v>
      </c>
      <c r="E136" s="203" t="s">
        <v>2599</v>
      </c>
      <c r="F136" s="307" t="s">
        <v>2600</v>
      </c>
      <c r="G136" s="307"/>
      <c r="H136" s="307"/>
      <c r="I136" s="307"/>
      <c r="J136" s="204" t="s">
        <v>461</v>
      </c>
      <c r="K136" s="205">
        <v>1</v>
      </c>
      <c r="L136" s="308">
        <v>0</v>
      </c>
      <c r="M136" s="309"/>
      <c r="N136" s="310">
        <f>ROUND(L136*K136,2)</f>
        <v>0</v>
      </c>
      <c r="O136" s="268"/>
      <c r="P136" s="268"/>
      <c r="Q136" s="268"/>
      <c r="R136" s="40"/>
      <c r="T136" s="175" t="s">
        <v>22</v>
      </c>
      <c r="U136" s="47" t="s">
        <v>45</v>
      </c>
      <c r="V136" s="39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1" t="s">
        <v>209</v>
      </c>
      <c r="AT136" s="21" t="s">
        <v>352</v>
      </c>
      <c r="AU136" s="21" t="s">
        <v>140</v>
      </c>
      <c r="AY136" s="21" t="s">
        <v>176</v>
      </c>
      <c r="BE136" s="113">
        <f>IF(U136="základní",N136,0)</f>
        <v>0</v>
      </c>
      <c r="BF136" s="113">
        <f>IF(U136="snížená",N136,0)</f>
        <v>0</v>
      </c>
      <c r="BG136" s="113">
        <f>IF(U136="zákl. přenesená",N136,0)</f>
        <v>0</v>
      </c>
      <c r="BH136" s="113">
        <f>IF(U136="sníž. přenesená",N136,0)</f>
        <v>0</v>
      </c>
      <c r="BI136" s="113">
        <f>IF(U136="nulová",N136,0)</f>
        <v>0</v>
      </c>
      <c r="BJ136" s="21" t="s">
        <v>88</v>
      </c>
      <c r="BK136" s="113">
        <f>ROUND(L136*K136,2)</f>
        <v>0</v>
      </c>
      <c r="BL136" s="21" t="s">
        <v>181</v>
      </c>
      <c r="BM136" s="21" t="s">
        <v>194</v>
      </c>
    </row>
    <row r="137" spans="2:47" s="1" customFormat="1" ht="22.5" customHeight="1">
      <c r="B137" s="38"/>
      <c r="C137" s="39"/>
      <c r="D137" s="39"/>
      <c r="E137" s="39"/>
      <c r="F137" s="315" t="s">
        <v>2601</v>
      </c>
      <c r="G137" s="316"/>
      <c r="H137" s="316"/>
      <c r="I137" s="316"/>
      <c r="J137" s="39"/>
      <c r="K137" s="39"/>
      <c r="L137" s="39"/>
      <c r="M137" s="39"/>
      <c r="N137" s="39"/>
      <c r="O137" s="39"/>
      <c r="P137" s="39"/>
      <c r="Q137" s="39"/>
      <c r="R137" s="40"/>
      <c r="T137" s="146"/>
      <c r="U137" s="39"/>
      <c r="V137" s="39"/>
      <c r="W137" s="39"/>
      <c r="X137" s="39"/>
      <c r="Y137" s="39"/>
      <c r="Z137" s="39"/>
      <c r="AA137" s="81"/>
      <c r="AT137" s="21" t="s">
        <v>475</v>
      </c>
      <c r="AU137" s="21" t="s">
        <v>140</v>
      </c>
    </row>
    <row r="138" spans="2:65" s="1" customFormat="1" ht="31.5" customHeight="1">
      <c r="B138" s="38"/>
      <c r="C138" s="202" t="s">
        <v>201</v>
      </c>
      <c r="D138" s="202" t="s">
        <v>352</v>
      </c>
      <c r="E138" s="203" t="s">
        <v>2602</v>
      </c>
      <c r="F138" s="307" t="s">
        <v>2603</v>
      </c>
      <c r="G138" s="307"/>
      <c r="H138" s="307"/>
      <c r="I138" s="307"/>
      <c r="J138" s="204" t="s">
        <v>461</v>
      </c>
      <c r="K138" s="205">
        <v>1</v>
      </c>
      <c r="L138" s="308">
        <v>0</v>
      </c>
      <c r="M138" s="309"/>
      <c r="N138" s="310">
        <f>ROUND(L138*K138,2)</f>
        <v>0</v>
      </c>
      <c r="O138" s="268"/>
      <c r="P138" s="268"/>
      <c r="Q138" s="268"/>
      <c r="R138" s="40"/>
      <c r="T138" s="175" t="s">
        <v>22</v>
      </c>
      <c r="U138" s="47" t="s">
        <v>45</v>
      </c>
      <c r="V138" s="39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1" t="s">
        <v>209</v>
      </c>
      <c r="AT138" s="21" t="s">
        <v>352</v>
      </c>
      <c r="AU138" s="21" t="s">
        <v>140</v>
      </c>
      <c r="AY138" s="21" t="s">
        <v>176</v>
      </c>
      <c r="BE138" s="113">
        <f>IF(U138="základní",N138,0)</f>
        <v>0</v>
      </c>
      <c r="BF138" s="113">
        <f>IF(U138="snížená",N138,0)</f>
        <v>0</v>
      </c>
      <c r="BG138" s="113">
        <f>IF(U138="zákl. přenesená",N138,0)</f>
        <v>0</v>
      </c>
      <c r="BH138" s="113">
        <f>IF(U138="sníž. přenesená",N138,0)</f>
        <v>0</v>
      </c>
      <c r="BI138" s="113">
        <f>IF(U138="nulová",N138,0)</f>
        <v>0</v>
      </c>
      <c r="BJ138" s="21" t="s">
        <v>88</v>
      </c>
      <c r="BK138" s="113">
        <f>ROUND(L138*K138,2)</f>
        <v>0</v>
      </c>
      <c r="BL138" s="21" t="s">
        <v>181</v>
      </c>
      <c r="BM138" s="21" t="s">
        <v>201</v>
      </c>
    </row>
    <row r="139" spans="2:47" s="1" customFormat="1" ht="22.5" customHeight="1">
      <c r="B139" s="38"/>
      <c r="C139" s="39"/>
      <c r="D139" s="39"/>
      <c r="E139" s="39"/>
      <c r="F139" s="315" t="s">
        <v>2604</v>
      </c>
      <c r="G139" s="316"/>
      <c r="H139" s="316"/>
      <c r="I139" s="316"/>
      <c r="J139" s="39"/>
      <c r="K139" s="39"/>
      <c r="L139" s="39"/>
      <c r="M139" s="39"/>
      <c r="N139" s="39"/>
      <c r="O139" s="39"/>
      <c r="P139" s="39"/>
      <c r="Q139" s="39"/>
      <c r="R139" s="40"/>
      <c r="T139" s="146"/>
      <c r="U139" s="39"/>
      <c r="V139" s="39"/>
      <c r="W139" s="39"/>
      <c r="X139" s="39"/>
      <c r="Y139" s="39"/>
      <c r="Z139" s="39"/>
      <c r="AA139" s="81"/>
      <c r="AT139" s="21" t="s">
        <v>475</v>
      </c>
      <c r="AU139" s="21" t="s">
        <v>140</v>
      </c>
    </row>
    <row r="140" spans="2:65" s="1" customFormat="1" ht="31.5" customHeight="1">
      <c r="B140" s="38"/>
      <c r="C140" s="202" t="s">
        <v>205</v>
      </c>
      <c r="D140" s="202" t="s">
        <v>352</v>
      </c>
      <c r="E140" s="203" t="s">
        <v>2605</v>
      </c>
      <c r="F140" s="307" t="s">
        <v>2606</v>
      </c>
      <c r="G140" s="307"/>
      <c r="H140" s="307"/>
      <c r="I140" s="307"/>
      <c r="J140" s="204" t="s">
        <v>461</v>
      </c>
      <c r="K140" s="205">
        <v>1</v>
      </c>
      <c r="L140" s="308">
        <v>0</v>
      </c>
      <c r="M140" s="309"/>
      <c r="N140" s="310">
        <f>ROUND(L140*K140,2)</f>
        <v>0</v>
      </c>
      <c r="O140" s="268"/>
      <c r="P140" s="268"/>
      <c r="Q140" s="268"/>
      <c r="R140" s="40"/>
      <c r="T140" s="175" t="s">
        <v>22</v>
      </c>
      <c r="U140" s="47" t="s">
        <v>45</v>
      </c>
      <c r="V140" s="39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1" t="s">
        <v>209</v>
      </c>
      <c r="AT140" s="21" t="s">
        <v>352</v>
      </c>
      <c r="AU140" s="21" t="s">
        <v>140</v>
      </c>
      <c r="AY140" s="21" t="s">
        <v>176</v>
      </c>
      <c r="BE140" s="113">
        <f>IF(U140="základní",N140,0)</f>
        <v>0</v>
      </c>
      <c r="BF140" s="113">
        <f>IF(U140="snížená",N140,0)</f>
        <v>0</v>
      </c>
      <c r="BG140" s="113">
        <f>IF(U140="zákl. přenesená",N140,0)</f>
        <v>0</v>
      </c>
      <c r="BH140" s="113">
        <f>IF(U140="sníž. přenesená",N140,0)</f>
        <v>0</v>
      </c>
      <c r="BI140" s="113">
        <f>IF(U140="nulová",N140,0)</f>
        <v>0</v>
      </c>
      <c r="BJ140" s="21" t="s">
        <v>88</v>
      </c>
      <c r="BK140" s="113">
        <f>ROUND(L140*K140,2)</f>
        <v>0</v>
      </c>
      <c r="BL140" s="21" t="s">
        <v>181</v>
      </c>
      <c r="BM140" s="21" t="s">
        <v>205</v>
      </c>
    </row>
    <row r="141" spans="2:47" s="1" customFormat="1" ht="22.5" customHeight="1">
      <c r="B141" s="38"/>
      <c r="C141" s="39"/>
      <c r="D141" s="39"/>
      <c r="E141" s="39"/>
      <c r="F141" s="315" t="s">
        <v>2607</v>
      </c>
      <c r="G141" s="316"/>
      <c r="H141" s="316"/>
      <c r="I141" s="316"/>
      <c r="J141" s="39"/>
      <c r="K141" s="39"/>
      <c r="L141" s="39"/>
      <c r="M141" s="39"/>
      <c r="N141" s="39"/>
      <c r="O141" s="39"/>
      <c r="P141" s="39"/>
      <c r="Q141" s="39"/>
      <c r="R141" s="40"/>
      <c r="T141" s="146"/>
      <c r="U141" s="39"/>
      <c r="V141" s="39"/>
      <c r="W141" s="39"/>
      <c r="X141" s="39"/>
      <c r="Y141" s="39"/>
      <c r="Z141" s="39"/>
      <c r="AA141" s="81"/>
      <c r="AT141" s="21" t="s">
        <v>475</v>
      </c>
      <c r="AU141" s="21" t="s">
        <v>140</v>
      </c>
    </row>
    <row r="142" spans="2:65" s="1" customFormat="1" ht="31.5" customHeight="1">
      <c r="B142" s="38"/>
      <c r="C142" s="171" t="s">
        <v>209</v>
      </c>
      <c r="D142" s="171" t="s">
        <v>177</v>
      </c>
      <c r="E142" s="172" t="s">
        <v>2608</v>
      </c>
      <c r="F142" s="265" t="s">
        <v>2609</v>
      </c>
      <c r="G142" s="265"/>
      <c r="H142" s="265"/>
      <c r="I142" s="265"/>
      <c r="J142" s="173" t="s">
        <v>461</v>
      </c>
      <c r="K142" s="174">
        <v>1</v>
      </c>
      <c r="L142" s="266">
        <v>0</v>
      </c>
      <c r="M142" s="267"/>
      <c r="N142" s="268">
        <f>ROUND(L142*K142,2)</f>
        <v>0</v>
      </c>
      <c r="O142" s="268"/>
      <c r="P142" s="268"/>
      <c r="Q142" s="268"/>
      <c r="R142" s="40"/>
      <c r="T142" s="175" t="s">
        <v>22</v>
      </c>
      <c r="U142" s="47" t="s">
        <v>45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1" t="s">
        <v>181</v>
      </c>
      <c r="AT142" s="21" t="s">
        <v>177</v>
      </c>
      <c r="AU142" s="21" t="s">
        <v>140</v>
      </c>
      <c r="AY142" s="21" t="s">
        <v>176</v>
      </c>
      <c r="BE142" s="113">
        <f>IF(U142="základní",N142,0)</f>
        <v>0</v>
      </c>
      <c r="BF142" s="113">
        <f>IF(U142="snížená",N142,0)</f>
        <v>0</v>
      </c>
      <c r="BG142" s="113">
        <f>IF(U142="zákl. přenesená",N142,0)</f>
        <v>0</v>
      </c>
      <c r="BH142" s="113">
        <f>IF(U142="sníž. přenesená",N142,0)</f>
        <v>0</v>
      </c>
      <c r="BI142" s="113">
        <f>IF(U142="nulová",N142,0)</f>
        <v>0</v>
      </c>
      <c r="BJ142" s="21" t="s">
        <v>88</v>
      </c>
      <c r="BK142" s="113">
        <f>ROUND(L142*K142,2)</f>
        <v>0</v>
      </c>
      <c r="BL142" s="21" t="s">
        <v>181</v>
      </c>
      <c r="BM142" s="21" t="s">
        <v>209</v>
      </c>
    </row>
    <row r="143" spans="2:65" s="1" customFormat="1" ht="31.5" customHeight="1">
      <c r="B143" s="38"/>
      <c r="C143" s="202" t="s">
        <v>214</v>
      </c>
      <c r="D143" s="202" t="s">
        <v>352</v>
      </c>
      <c r="E143" s="203" t="s">
        <v>2610</v>
      </c>
      <c r="F143" s="307" t="s">
        <v>2611</v>
      </c>
      <c r="G143" s="307"/>
      <c r="H143" s="307"/>
      <c r="I143" s="307"/>
      <c r="J143" s="204" t="s">
        <v>461</v>
      </c>
      <c r="K143" s="205">
        <v>1</v>
      </c>
      <c r="L143" s="308">
        <v>0</v>
      </c>
      <c r="M143" s="309"/>
      <c r="N143" s="310">
        <f>ROUND(L143*K143,2)</f>
        <v>0</v>
      </c>
      <c r="O143" s="268"/>
      <c r="P143" s="268"/>
      <c r="Q143" s="268"/>
      <c r="R143" s="40"/>
      <c r="T143" s="175" t="s">
        <v>22</v>
      </c>
      <c r="U143" s="47" t="s">
        <v>45</v>
      </c>
      <c r="V143" s="39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1" t="s">
        <v>209</v>
      </c>
      <c r="AT143" s="21" t="s">
        <v>352</v>
      </c>
      <c r="AU143" s="21" t="s">
        <v>140</v>
      </c>
      <c r="AY143" s="21" t="s">
        <v>176</v>
      </c>
      <c r="BE143" s="113">
        <f>IF(U143="základní",N143,0)</f>
        <v>0</v>
      </c>
      <c r="BF143" s="113">
        <f>IF(U143="snížená",N143,0)</f>
        <v>0</v>
      </c>
      <c r="BG143" s="113">
        <f>IF(U143="zákl. přenesená",N143,0)</f>
        <v>0</v>
      </c>
      <c r="BH143" s="113">
        <f>IF(U143="sníž. přenesená",N143,0)</f>
        <v>0</v>
      </c>
      <c r="BI143" s="113">
        <f>IF(U143="nulová",N143,0)</f>
        <v>0</v>
      </c>
      <c r="BJ143" s="21" t="s">
        <v>88</v>
      </c>
      <c r="BK143" s="113">
        <f>ROUND(L143*K143,2)</f>
        <v>0</v>
      </c>
      <c r="BL143" s="21" t="s">
        <v>181</v>
      </c>
      <c r="BM143" s="21" t="s">
        <v>214</v>
      </c>
    </row>
    <row r="144" spans="2:47" s="1" customFormat="1" ht="22.5" customHeight="1">
      <c r="B144" s="38"/>
      <c r="C144" s="39"/>
      <c r="D144" s="39"/>
      <c r="E144" s="39"/>
      <c r="F144" s="315" t="s">
        <v>2612</v>
      </c>
      <c r="G144" s="316"/>
      <c r="H144" s="316"/>
      <c r="I144" s="316"/>
      <c r="J144" s="39"/>
      <c r="K144" s="39"/>
      <c r="L144" s="39"/>
      <c r="M144" s="39"/>
      <c r="N144" s="39"/>
      <c r="O144" s="39"/>
      <c r="P144" s="39"/>
      <c r="Q144" s="39"/>
      <c r="R144" s="40"/>
      <c r="T144" s="146"/>
      <c r="U144" s="39"/>
      <c r="V144" s="39"/>
      <c r="W144" s="39"/>
      <c r="X144" s="39"/>
      <c r="Y144" s="39"/>
      <c r="Z144" s="39"/>
      <c r="AA144" s="81"/>
      <c r="AT144" s="21" t="s">
        <v>475</v>
      </c>
      <c r="AU144" s="21" t="s">
        <v>140</v>
      </c>
    </row>
    <row r="145" spans="2:65" s="1" customFormat="1" ht="31.5" customHeight="1">
      <c r="B145" s="38"/>
      <c r="C145" s="171" t="s">
        <v>218</v>
      </c>
      <c r="D145" s="171" t="s">
        <v>177</v>
      </c>
      <c r="E145" s="172" t="s">
        <v>2613</v>
      </c>
      <c r="F145" s="265" t="s">
        <v>2614</v>
      </c>
      <c r="G145" s="265"/>
      <c r="H145" s="265"/>
      <c r="I145" s="265"/>
      <c r="J145" s="173" t="s">
        <v>461</v>
      </c>
      <c r="K145" s="174">
        <v>1</v>
      </c>
      <c r="L145" s="266">
        <v>0</v>
      </c>
      <c r="M145" s="267"/>
      <c r="N145" s="268">
        <f>ROUND(L145*K145,2)</f>
        <v>0</v>
      </c>
      <c r="O145" s="268"/>
      <c r="P145" s="268"/>
      <c r="Q145" s="268"/>
      <c r="R145" s="40"/>
      <c r="T145" s="175" t="s">
        <v>22</v>
      </c>
      <c r="U145" s="47" t="s">
        <v>45</v>
      </c>
      <c r="V145" s="39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1" t="s">
        <v>181</v>
      </c>
      <c r="AT145" s="21" t="s">
        <v>177</v>
      </c>
      <c r="AU145" s="21" t="s">
        <v>140</v>
      </c>
      <c r="AY145" s="21" t="s">
        <v>176</v>
      </c>
      <c r="BE145" s="113">
        <f>IF(U145="základní",N145,0)</f>
        <v>0</v>
      </c>
      <c r="BF145" s="113">
        <f>IF(U145="snížená",N145,0)</f>
        <v>0</v>
      </c>
      <c r="BG145" s="113">
        <f>IF(U145="zákl. přenesená",N145,0)</f>
        <v>0</v>
      </c>
      <c r="BH145" s="113">
        <f>IF(U145="sníž. přenesená",N145,0)</f>
        <v>0</v>
      </c>
      <c r="BI145" s="113">
        <f>IF(U145="nulová",N145,0)</f>
        <v>0</v>
      </c>
      <c r="BJ145" s="21" t="s">
        <v>88</v>
      </c>
      <c r="BK145" s="113">
        <f>ROUND(L145*K145,2)</f>
        <v>0</v>
      </c>
      <c r="BL145" s="21" t="s">
        <v>181</v>
      </c>
      <c r="BM145" s="21" t="s">
        <v>218</v>
      </c>
    </row>
    <row r="146" spans="2:65" s="1" customFormat="1" ht="22.5" customHeight="1">
      <c r="B146" s="38"/>
      <c r="C146" s="202" t="s">
        <v>222</v>
      </c>
      <c r="D146" s="202" t="s">
        <v>352</v>
      </c>
      <c r="E146" s="203" t="s">
        <v>2615</v>
      </c>
      <c r="F146" s="307" t="s">
        <v>2616</v>
      </c>
      <c r="G146" s="307"/>
      <c r="H146" s="307"/>
      <c r="I146" s="307"/>
      <c r="J146" s="204" t="s">
        <v>2264</v>
      </c>
      <c r="K146" s="205">
        <v>1</v>
      </c>
      <c r="L146" s="308">
        <v>0</v>
      </c>
      <c r="M146" s="309"/>
      <c r="N146" s="310">
        <f>ROUND(L146*K146,2)</f>
        <v>0</v>
      </c>
      <c r="O146" s="268"/>
      <c r="P146" s="268"/>
      <c r="Q146" s="268"/>
      <c r="R146" s="40"/>
      <c r="T146" s="175" t="s">
        <v>22</v>
      </c>
      <c r="U146" s="47" t="s">
        <v>45</v>
      </c>
      <c r="V146" s="39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1" t="s">
        <v>209</v>
      </c>
      <c r="AT146" s="21" t="s">
        <v>352</v>
      </c>
      <c r="AU146" s="21" t="s">
        <v>140</v>
      </c>
      <c r="AY146" s="21" t="s">
        <v>176</v>
      </c>
      <c r="BE146" s="113">
        <f>IF(U146="základní",N146,0)</f>
        <v>0</v>
      </c>
      <c r="BF146" s="113">
        <f>IF(U146="snížená",N146,0)</f>
        <v>0</v>
      </c>
      <c r="BG146" s="113">
        <f>IF(U146="zákl. přenesená",N146,0)</f>
        <v>0</v>
      </c>
      <c r="BH146" s="113">
        <f>IF(U146="sníž. přenesená",N146,0)</f>
        <v>0</v>
      </c>
      <c r="BI146" s="113">
        <f>IF(U146="nulová",N146,0)</f>
        <v>0</v>
      </c>
      <c r="BJ146" s="21" t="s">
        <v>88</v>
      </c>
      <c r="BK146" s="113">
        <f>ROUND(L146*K146,2)</f>
        <v>0</v>
      </c>
      <c r="BL146" s="21" t="s">
        <v>181</v>
      </c>
      <c r="BM146" s="21" t="s">
        <v>222</v>
      </c>
    </row>
    <row r="147" spans="2:47" s="1" customFormat="1" ht="30" customHeight="1">
      <c r="B147" s="38"/>
      <c r="C147" s="39"/>
      <c r="D147" s="39"/>
      <c r="E147" s="39"/>
      <c r="F147" s="315" t="s">
        <v>2617</v>
      </c>
      <c r="G147" s="316"/>
      <c r="H147" s="316"/>
      <c r="I147" s="316"/>
      <c r="J147" s="39"/>
      <c r="K147" s="39"/>
      <c r="L147" s="39"/>
      <c r="M147" s="39"/>
      <c r="N147" s="39"/>
      <c r="O147" s="39"/>
      <c r="P147" s="39"/>
      <c r="Q147" s="39"/>
      <c r="R147" s="40"/>
      <c r="T147" s="146"/>
      <c r="U147" s="39"/>
      <c r="V147" s="39"/>
      <c r="W147" s="39"/>
      <c r="X147" s="39"/>
      <c r="Y147" s="39"/>
      <c r="Z147" s="39"/>
      <c r="AA147" s="81"/>
      <c r="AT147" s="21" t="s">
        <v>475</v>
      </c>
      <c r="AU147" s="21" t="s">
        <v>140</v>
      </c>
    </row>
    <row r="148" spans="2:65" s="1" customFormat="1" ht="31.5" customHeight="1">
      <c r="B148" s="38"/>
      <c r="C148" s="202" t="s">
        <v>226</v>
      </c>
      <c r="D148" s="202" t="s">
        <v>352</v>
      </c>
      <c r="E148" s="203" t="s">
        <v>2618</v>
      </c>
      <c r="F148" s="307" t="s">
        <v>2619</v>
      </c>
      <c r="G148" s="307"/>
      <c r="H148" s="307"/>
      <c r="I148" s="307"/>
      <c r="J148" s="204" t="s">
        <v>461</v>
      </c>
      <c r="K148" s="205">
        <v>2</v>
      </c>
      <c r="L148" s="308">
        <v>0</v>
      </c>
      <c r="M148" s="309"/>
      <c r="N148" s="310">
        <f>ROUND(L148*K148,2)</f>
        <v>0</v>
      </c>
      <c r="O148" s="268"/>
      <c r="P148" s="268"/>
      <c r="Q148" s="268"/>
      <c r="R148" s="40"/>
      <c r="T148" s="175" t="s">
        <v>22</v>
      </c>
      <c r="U148" s="47" t="s">
        <v>45</v>
      </c>
      <c r="V148" s="39"/>
      <c r="W148" s="176">
        <f>V148*K148</f>
        <v>0</v>
      </c>
      <c r="X148" s="176">
        <v>0</v>
      </c>
      <c r="Y148" s="176">
        <f>X148*K148</f>
        <v>0</v>
      </c>
      <c r="Z148" s="176">
        <v>0</v>
      </c>
      <c r="AA148" s="177">
        <f>Z148*K148</f>
        <v>0</v>
      </c>
      <c r="AR148" s="21" t="s">
        <v>209</v>
      </c>
      <c r="AT148" s="21" t="s">
        <v>352</v>
      </c>
      <c r="AU148" s="21" t="s">
        <v>140</v>
      </c>
      <c r="AY148" s="21" t="s">
        <v>176</v>
      </c>
      <c r="BE148" s="113">
        <f>IF(U148="základní",N148,0)</f>
        <v>0</v>
      </c>
      <c r="BF148" s="113">
        <f>IF(U148="snížená",N148,0)</f>
        <v>0</v>
      </c>
      <c r="BG148" s="113">
        <f>IF(U148="zákl. přenesená",N148,0)</f>
        <v>0</v>
      </c>
      <c r="BH148" s="113">
        <f>IF(U148="sníž. přenesená",N148,0)</f>
        <v>0</v>
      </c>
      <c r="BI148" s="113">
        <f>IF(U148="nulová",N148,0)</f>
        <v>0</v>
      </c>
      <c r="BJ148" s="21" t="s">
        <v>88</v>
      </c>
      <c r="BK148" s="113">
        <f>ROUND(L148*K148,2)</f>
        <v>0</v>
      </c>
      <c r="BL148" s="21" t="s">
        <v>181</v>
      </c>
      <c r="BM148" s="21" t="s">
        <v>226</v>
      </c>
    </row>
    <row r="149" spans="2:47" s="1" customFormat="1" ht="22.5" customHeight="1">
      <c r="B149" s="38"/>
      <c r="C149" s="39"/>
      <c r="D149" s="39"/>
      <c r="E149" s="39"/>
      <c r="F149" s="315" t="s">
        <v>2620</v>
      </c>
      <c r="G149" s="316"/>
      <c r="H149" s="316"/>
      <c r="I149" s="316"/>
      <c r="J149" s="39"/>
      <c r="K149" s="39"/>
      <c r="L149" s="39"/>
      <c r="M149" s="39"/>
      <c r="N149" s="39"/>
      <c r="O149" s="39"/>
      <c r="P149" s="39"/>
      <c r="Q149" s="39"/>
      <c r="R149" s="40"/>
      <c r="T149" s="146"/>
      <c r="U149" s="39"/>
      <c r="V149" s="39"/>
      <c r="W149" s="39"/>
      <c r="X149" s="39"/>
      <c r="Y149" s="39"/>
      <c r="Z149" s="39"/>
      <c r="AA149" s="81"/>
      <c r="AT149" s="21" t="s">
        <v>475</v>
      </c>
      <c r="AU149" s="21" t="s">
        <v>140</v>
      </c>
    </row>
    <row r="150" spans="2:65" s="1" customFormat="1" ht="31.5" customHeight="1">
      <c r="B150" s="38"/>
      <c r="C150" s="171" t="s">
        <v>230</v>
      </c>
      <c r="D150" s="171" t="s">
        <v>177</v>
      </c>
      <c r="E150" s="172" t="s">
        <v>2621</v>
      </c>
      <c r="F150" s="265" t="s">
        <v>2622</v>
      </c>
      <c r="G150" s="265"/>
      <c r="H150" s="265"/>
      <c r="I150" s="265"/>
      <c r="J150" s="173" t="s">
        <v>461</v>
      </c>
      <c r="K150" s="174">
        <v>2</v>
      </c>
      <c r="L150" s="266">
        <v>0</v>
      </c>
      <c r="M150" s="267"/>
      <c r="N150" s="268">
        <f aca="true" t="shared" si="5" ref="N150:N157">ROUND(L150*K150,2)</f>
        <v>0</v>
      </c>
      <c r="O150" s="268"/>
      <c r="P150" s="268"/>
      <c r="Q150" s="268"/>
      <c r="R150" s="40"/>
      <c r="T150" s="175" t="s">
        <v>22</v>
      </c>
      <c r="U150" s="47" t="s">
        <v>45</v>
      </c>
      <c r="V150" s="39"/>
      <c r="W150" s="176">
        <f aca="true" t="shared" si="6" ref="W150:W157">V150*K150</f>
        <v>0</v>
      </c>
      <c r="X150" s="176">
        <v>0</v>
      </c>
      <c r="Y150" s="176">
        <f aca="true" t="shared" si="7" ref="Y150:Y157">X150*K150</f>
        <v>0</v>
      </c>
      <c r="Z150" s="176">
        <v>0</v>
      </c>
      <c r="AA150" s="177">
        <f aca="true" t="shared" si="8" ref="AA150:AA157">Z150*K150</f>
        <v>0</v>
      </c>
      <c r="AR150" s="21" t="s">
        <v>181</v>
      </c>
      <c r="AT150" s="21" t="s">
        <v>177</v>
      </c>
      <c r="AU150" s="21" t="s">
        <v>140</v>
      </c>
      <c r="AY150" s="21" t="s">
        <v>176</v>
      </c>
      <c r="BE150" s="113">
        <f aca="true" t="shared" si="9" ref="BE150:BE157">IF(U150="základní",N150,0)</f>
        <v>0</v>
      </c>
      <c r="BF150" s="113">
        <f aca="true" t="shared" si="10" ref="BF150:BF157">IF(U150="snížená",N150,0)</f>
        <v>0</v>
      </c>
      <c r="BG150" s="113">
        <f aca="true" t="shared" si="11" ref="BG150:BG157">IF(U150="zákl. přenesená",N150,0)</f>
        <v>0</v>
      </c>
      <c r="BH150" s="113">
        <f aca="true" t="shared" si="12" ref="BH150:BH157">IF(U150="sníž. přenesená",N150,0)</f>
        <v>0</v>
      </c>
      <c r="BI150" s="113">
        <f aca="true" t="shared" si="13" ref="BI150:BI157">IF(U150="nulová",N150,0)</f>
        <v>0</v>
      </c>
      <c r="BJ150" s="21" t="s">
        <v>88</v>
      </c>
      <c r="BK150" s="113">
        <f aca="true" t="shared" si="14" ref="BK150:BK157">ROUND(L150*K150,2)</f>
        <v>0</v>
      </c>
      <c r="BL150" s="21" t="s">
        <v>181</v>
      </c>
      <c r="BM150" s="21" t="s">
        <v>230</v>
      </c>
    </row>
    <row r="151" spans="2:65" s="1" customFormat="1" ht="31.5" customHeight="1">
      <c r="B151" s="38"/>
      <c r="C151" s="171" t="s">
        <v>234</v>
      </c>
      <c r="D151" s="171" t="s">
        <v>177</v>
      </c>
      <c r="E151" s="172" t="s">
        <v>2623</v>
      </c>
      <c r="F151" s="265" t="s">
        <v>2624</v>
      </c>
      <c r="G151" s="265"/>
      <c r="H151" s="265"/>
      <c r="I151" s="265"/>
      <c r="J151" s="173" t="s">
        <v>461</v>
      </c>
      <c r="K151" s="174">
        <v>1</v>
      </c>
      <c r="L151" s="266">
        <v>0</v>
      </c>
      <c r="M151" s="267"/>
      <c r="N151" s="268">
        <f t="shared" si="5"/>
        <v>0</v>
      </c>
      <c r="O151" s="268"/>
      <c r="P151" s="268"/>
      <c r="Q151" s="268"/>
      <c r="R151" s="40"/>
      <c r="T151" s="175" t="s">
        <v>22</v>
      </c>
      <c r="U151" s="47" t="s">
        <v>45</v>
      </c>
      <c r="V151" s="39"/>
      <c r="W151" s="176">
        <f t="shared" si="6"/>
        <v>0</v>
      </c>
      <c r="X151" s="176">
        <v>0</v>
      </c>
      <c r="Y151" s="176">
        <f t="shared" si="7"/>
        <v>0</v>
      </c>
      <c r="Z151" s="176">
        <v>0</v>
      </c>
      <c r="AA151" s="177">
        <f t="shared" si="8"/>
        <v>0</v>
      </c>
      <c r="AR151" s="21" t="s">
        <v>181</v>
      </c>
      <c r="AT151" s="21" t="s">
        <v>177</v>
      </c>
      <c r="AU151" s="21" t="s">
        <v>140</v>
      </c>
      <c r="AY151" s="21" t="s">
        <v>176</v>
      </c>
      <c r="BE151" s="113">
        <f t="shared" si="9"/>
        <v>0</v>
      </c>
      <c r="BF151" s="113">
        <f t="shared" si="10"/>
        <v>0</v>
      </c>
      <c r="BG151" s="113">
        <f t="shared" si="11"/>
        <v>0</v>
      </c>
      <c r="BH151" s="113">
        <f t="shared" si="12"/>
        <v>0</v>
      </c>
      <c r="BI151" s="113">
        <f t="shared" si="13"/>
        <v>0</v>
      </c>
      <c r="BJ151" s="21" t="s">
        <v>88</v>
      </c>
      <c r="BK151" s="113">
        <f t="shared" si="14"/>
        <v>0</v>
      </c>
      <c r="BL151" s="21" t="s">
        <v>181</v>
      </c>
      <c r="BM151" s="21" t="s">
        <v>234</v>
      </c>
    </row>
    <row r="152" spans="2:65" s="1" customFormat="1" ht="22.5" customHeight="1">
      <c r="B152" s="38"/>
      <c r="C152" s="202" t="s">
        <v>11</v>
      </c>
      <c r="D152" s="202" t="s">
        <v>352</v>
      </c>
      <c r="E152" s="203" t="s">
        <v>2625</v>
      </c>
      <c r="F152" s="307" t="s">
        <v>2626</v>
      </c>
      <c r="G152" s="307"/>
      <c r="H152" s="307"/>
      <c r="I152" s="307"/>
      <c r="J152" s="204" t="s">
        <v>2627</v>
      </c>
      <c r="K152" s="205">
        <v>1</v>
      </c>
      <c r="L152" s="308">
        <v>0</v>
      </c>
      <c r="M152" s="309"/>
      <c r="N152" s="310">
        <f t="shared" si="5"/>
        <v>0</v>
      </c>
      <c r="O152" s="268"/>
      <c r="P152" s="268"/>
      <c r="Q152" s="268"/>
      <c r="R152" s="40"/>
      <c r="T152" s="175" t="s">
        <v>22</v>
      </c>
      <c r="U152" s="47" t="s">
        <v>45</v>
      </c>
      <c r="V152" s="39"/>
      <c r="W152" s="176">
        <f t="shared" si="6"/>
        <v>0</v>
      </c>
      <c r="X152" s="176">
        <v>0</v>
      </c>
      <c r="Y152" s="176">
        <f t="shared" si="7"/>
        <v>0</v>
      </c>
      <c r="Z152" s="176">
        <v>0</v>
      </c>
      <c r="AA152" s="177">
        <f t="shared" si="8"/>
        <v>0</v>
      </c>
      <c r="AR152" s="21" t="s">
        <v>209</v>
      </c>
      <c r="AT152" s="21" t="s">
        <v>352</v>
      </c>
      <c r="AU152" s="21" t="s">
        <v>140</v>
      </c>
      <c r="AY152" s="21" t="s">
        <v>176</v>
      </c>
      <c r="BE152" s="113">
        <f t="shared" si="9"/>
        <v>0</v>
      </c>
      <c r="BF152" s="113">
        <f t="shared" si="10"/>
        <v>0</v>
      </c>
      <c r="BG152" s="113">
        <f t="shared" si="11"/>
        <v>0</v>
      </c>
      <c r="BH152" s="113">
        <f t="shared" si="12"/>
        <v>0</v>
      </c>
      <c r="BI152" s="113">
        <f t="shared" si="13"/>
        <v>0</v>
      </c>
      <c r="BJ152" s="21" t="s">
        <v>88</v>
      </c>
      <c r="BK152" s="113">
        <f t="shared" si="14"/>
        <v>0</v>
      </c>
      <c r="BL152" s="21" t="s">
        <v>181</v>
      </c>
      <c r="BM152" s="21" t="s">
        <v>11</v>
      </c>
    </row>
    <row r="153" spans="2:65" s="1" customFormat="1" ht="22.5" customHeight="1">
      <c r="B153" s="38"/>
      <c r="C153" s="202" t="s">
        <v>318</v>
      </c>
      <c r="D153" s="202" t="s">
        <v>352</v>
      </c>
      <c r="E153" s="203" t="s">
        <v>2628</v>
      </c>
      <c r="F153" s="307" t="s">
        <v>2629</v>
      </c>
      <c r="G153" s="307"/>
      <c r="H153" s="307"/>
      <c r="I153" s="307"/>
      <c r="J153" s="204" t="s">
        <v>2627</v>
      </c>
      <c r="K153" s="205">
        <v>1</v>
      </c>
      <c r="L153" s="308">
        <v>0</v>
      </c>
      <c r="M153" s="309"/>
      <c r="N153" s="310">
        <f t="shared" si="5"/>
        <v>0</v>
      </c>
      <c r="O153" s="268"/>
      <c r="P153" s="268"/>
      <c r="Q153" s="268"/>
      <c r="R153" s="40"/>
      <c r="T153" s="175" t="s">
        <v>22</v>
      </c>
      <c r="U153" s="47" t="s">
        <v>45</v>
      </c>
      <c r="V153" s="39"/>
      <c r="W153" s="176">
        <f t="shared" si="6"/>
        <v>0</v>
      </c>
      <c r="X153" s="176">
        <v>0</v>
      </c>
      <c r="Y153" s="176">
        <f t="shared" si="7"/>
        <v>0</v>
      </c>
      <c r="Z153" s="176">
        <v>0</v>
      </c>
      <c r="AA153" s="177">
        <f t="shared" si="8"/>
        <v>0</v>
      </c>
      <c r="AR153" s="21" t="s">
        <v>209</v>
      </c>
      <c r="AT153" s="21" t="s">
        <v>352</v>
      </c>
      <c r="AU153" s="21" t="s">
        <v>140</v>
      </c>
      <c r="AY153" s="21" t="s">
        <v>176</v>
      </c>
      <c r="BE153" s="113">
        <f t="shared" si="9"/>
        <v>0</v>
      </c>
      <c r="BF153" s="113">
        <f t="shared" si="10"/>
        <v>0</v>
      </c>
      <c r="BG153" s="113">
        <f t="shared" si="11"/>
        <v>0</v>
      </c>
      <c r="BH153" s="113">
        <f t="shared" si="12"/>
        <v>0</v>
      </c>
      <c r="BI153" s="113">
        <f t="shared" si="13"/>
        <v>0</v>
      </c>
      <c r="BJ153" s="21" t="s">
        <v>88</v>
      </c>
      <c r="BK153" s="113">
        <f t="shared" si="14"/>
        <v>0</v>
      </c>
      <c r="BL153" s="21" t="s">
        <v>181</v>
      </c>
      <c r="BM153" s="21" t="s">
        <v>318</v>
      </c>
    </row>
    <row r="154" spans="2:65" s="1" customFormat="1" ht="22.5" customHeight="1">
      <c r="B154" s="38"/>
      <c r="C154" s="202" t="s">
        <v>328</v>
      </c>
      <c r="D154" s="202" t="s">
        <v>352</v>
      </c>
      <c r="E154" s="203" t="s">
        <v>2630</v>
      </c>
      <c r="F154" s="307" t="s">
        <v>2631</v>
      </c>
      <c r="G154" s="307"/>
      <c r="H154" s="307"/>
      <c r="I154" s="307"/>
      <c r="J154" s="204" t="s">
        <v>2627</v>
      </c>
      <c r="K154" s="205">
        <v>1</v>
      </c>
      <c r="L154" s="308">
        <v>0</v>
      </c>
      <c r="M154" s="309"/>
      <c r="N154" s="310">
        <f t="shared" si="5"/>
        <v>0</v>
      </c>
      <c r="O154" s="268"/>
      <c r="P154" s="268"/>
      <c r="Q154" s="268"/>
      <c r="R154" s="40"/>
      <c r="T154" s="175" t="s">
        <v>22</v>
      </c>
      <c r="U154" s="47" t="s">
        <v>45</v>
      </c>
      <c r="V154" s="39"/>
      <c r="W154" s="176">
        <f t="shared" si="6"/>
        <v>0</v>
      </c>
      <c r="X154" s="176">
        <v>0</v>
      </c>
      <c r="Y154" s="176">
        <f t="shared" si="7"/>
        <v>0</v>
      </c>
      <c r="Z154" s="176">
        <v>0</v>
      </c>
      <c r="AA154" s="177">
        <f t="shared" si="8"/>
        <v>0</v>
      </c>
      <c r="AR154" s="21" t="s">
        <v>209</v>
      </c>
      <c r="AT154" s="21" t="s">
        <v>352</v>
      </c>
      <c r="AU154" s="21" t="s">
        <v>140</v>
      </c>
      <c r="AY154" s="21" t="s">
        <v>176</v>
      </c>
      <c r="BE154" s="113">
        <f t="shared" si="9"/>
        <v>0</v>
      </c>
      <c r="BF154" s="113">
        <f t="shared" si="10"/>
        <v>0</v>
      </c>
      <c r="BG154" s="113">
        <f t="shared" si="11"/>
        <v>0</v>
      </c>
      <c r="BH154" s="113">
        <f t="shared" si="12"/>
        <v>0</v>
      </c>
      <c r="BI154" s="113">
        <f t="shared" si="13"/>
        <v>0</v>
      </c>
      <c r="BJ154" s="21" t="s">
        <v>88</v>
      </c>
      <c r="BK154" s="113">
        <f t="shared" si="14"/>
        <v>0</v>
      </c>
      <c r="BL154" s="21" t="s">
        <v>181</v>
      </c>
      <c r="BM154" s="21" t="s">
        <v>328</v>
      </c>
    </row>
    <row r="155" spans="2:65" s="1" customFormat="1" ht="22.5" customHeight="1">
      <c r="B155" s="38"/>
      <c r="C155" s="202" t="s">
        <v>345</v>
      </c>
      <c r="D155" s="202" t="s">
        <v>352</v>
      </c>
      <c r="E155" s="203" t="s">
        <v>2632</v>
      </c>
      <c r="F155" s="307" t="s">
        <v>2633</v>
      </c>
      <c r="G155" s="307"/>
      <c r="H155" s="307"/>
      <c r="I155" s="307"/>
      <c r="J155" s="204" t="s">
        <v>2627</v>
      </c>
      <c r="K155" s="205">
        <v>3</v>
      </c>
      <c r="L155" s="308">
        <v>0</v>
      </c>
      <c r="M155" s="309"/>
      <c r="N155" s="310">
        <f t="shared" si="5"/>
        <v>0</v>
      </c>
      <c r="O155" s="268"/>
      <c r="P155" s="268"/>
      <c r="Q155" s="268"/>
      <c r="R155" s="40"/>
      <c r="T155" s="175" t="s">
        <v>22</v>
      </c>
      <c r="U155" s="47" t="s">
        <v>45</v>
      </c>
      <c r="V155" s="39"/>
      <c r="W155" s="176">
        <f t="shared" si="6"/>
        <v>0</v>
      </c>
      <c r="X155" s="176">
        <v>0</v>
      </c>
      <c r="Y155" s="176">
        <f t="shared" si="7"/>
        <v>0</v>
      </c>
      <c r="Z155" s="176">
        <v>0</v>
      </c>
      <c r="AA155" s="177">
        <f t="shared" si="8"/>
        <v>0</v>
      </c>
      <c r="AR155" s="21" t="s">
        <v>209</v>
      </c>
      <c r="AT155" s="21" t="s">
        <v>352</v>
      </c>
      <c r="AU155" s="21" t="s">
        <v>140</v>
      </c>
      <c r="AY155" s="21" t="s">
        <v>176</v>
      </c>
      <c r="BE155" s="113">
        <f t="shared" si="9"/>
        <v>0</v>
      </c>
      <c r="BF155" s="113">
        <f t="shared" si="10"/>
        <v>0</v>
      </c>
      <c r="BG155" s="113">
        <f t="shared" si="11"/>
        <v>0</v>
      </c>
      <c r="BH155" s="113">
        <f t="shared" si="12"/>
        <v>0</v>
      </c>
      <c r="BI155" s="113">
        <f t="shared" si="13"/>
        <v>0</v>
      </c>
      <c r="BJ155" s="21" t="s">
        <v>88</v>
      </c>
      <c r="BK155" s="113">
        <f t="shared" si="14"/>
        <v>0</v>
      </c>
      <c r="BL155" s="21" t="s">
        <v>181</v>
      </c>
      <c r="BM155" s="21" t="s">
        <v>345</v>
      </c>
    </row>
    <row r="156" spans="2:65" s="1" customFormat="1" ht="22.5" customHeight="1">
      <c r="B156" s="38"/>
      <c r="C156" s="202" t="s">
        <v>351</v>
      </c>
      <c r="D156" s="202" t="s">
        <v>352</v>
      </c>
      <c r="E156" s="203" t="s">
        <v>2634</v>
      </c>
      <c r="F156" s="307" t="s">
        <v>2635</v>
      </c>
      <c r="G156" s="307"/>
      <c r="H156" s="307"/>
      <c r="I156" s="307"/>
      <c r="J156" s="204" t="s">
        <v>2627</v>
      </c>
      <c r="K156" s="205">
        <v>1</v>
      </c>
      <c r="L156" s="308">
        <v>0</v>
      </c>
      <c r="M156" s="309"/>
      <c r="N156" s="310">
        <f t="shared" si="5"/>
        <v>0</v>
      </c>
      <c r="O156" s="268"/>
      <c r="P156" s="268"/>
      <c r="Q156" s="268"/>
      <c r="R156" s="40"/>
      <c r="T156" s="175" t="s">
        <v>22</v>
      </c>
      <c r="U156" s="47" t="s">
        <v>45</v>
      </c>
      <c r="V156" s="39"/>
      <c r="W156" s="176">
        <f t="shared" si="6"/>
        <v>0</v>
      </c>
      <c r="X156" s="176">
        <v>0</v>
      </c>
      <c r="Y156" s="176">
        <f t="shared" si="7"/>
        <v>0</v>
      </c>
      <c r="Z156" s="176">
        <v>0</v>
      </c>
      <c r="AA156" s="177">
        <f t="shared" si="8"/>
        <v>0</v>
      </c>
      <c r="AR156" s="21" t="s">
        <v>209</v>
      </c>
      <c r="AT156" s="21" t="s">
        <v>352</v>
      </c>
      <c r="AU156" s="21" t="s">
        <v>140</v>
      </c>
      <c r="AY156" s="21" t="s">
        <v>176</v>
      </c>
      <c r="BE156" s="113">
        <f t="shared" si="9"/>
        <v>0</v>
      </c>
      <c r="BF156" s="113">
        <f t="shared" si="10"/>
        <v>0</v>
      </c>
      <c r="BG156" s="113">
        <f t="shared" si="11"/>
        <v>0</v>
      </c>
      <c r="BH156" s="113">
        <f t="shared" si="12"/>
        <v>0</v>
      </c>
      <c r="BI156" s="113">
        <f t="shared" si="13"/>
        <v>0</v>
      </c>
      <c r="BJ156" s="21" t="s">
        <v>88</v>
      </c>
      <c r="BK156" s="113">
        <f t="shared" si="14"/>
        <v>0</v>
      </c>
      <c r="BL156" s="21" t="s">
        <v>181</v>
      </c>
      <c r="BM156" s="21" t="s">
        <v>351</v>
      </c>
    </row>
    <row r="157" spans="2:65" s="1" customFormat="1" ht="31.5" customHeight="1">
      <c r="B157" s="38"/>
      <c r="C157" s="171" t="s">
        <v>356</v>
      </c>
      <c r="D157" s="171" t="s">
        <v>177</v>
      </c>
      <c r="E157" s="172" t="s">
        <v>2636</v>
      </c>
      <c r="F157" s="265" t="s">
        <v>2637</v>
      </c>
      <c r="G157" s="265"/>
      <c r="H157" s="265"/>
      <c r="I157" s="265"/>
      <c r="J157" s="173" t="s">
        <v>461</v>
      </c>
      <c r="K157" s="174">
        <v>4</v>
      </c>
      <c r="L157" s="266">
        <v>0</v>
      </c>
      <c r="M157" s="267"/>
      <c r="N157" s="268">
        <f t="shared" si="5"/>
        <v>0</v>
      </c>
      <c r="O157" s="268"/>
      <c r="P157" s="268"/>
      <c r="Q157" s="268"/>
      <c r="R157" s="40"/>
      <c r="T157" s="175" t="s">
        <v>22</v>
      </c>
      <c r="U157" s="47" t="s">
        <v>45</v>
      </c>
      <c r="V157" s="39"/>
      <c r="W157" s="176">
        <f t="shared" si="6"/>
        <v>0</v>
      </c>
      <c r="X157" s="176">
        <v>0</v>
      </c>
      <c r="Y157" s="176">
        <f t="shared" si="7"/>
        <v>0</v>
      </c>
      <c r="Z157" s="176">
        <v>0</v>
      </c>
      <c r="AA157" s="177">
        <f t="shared" si="8"/>
        <v>0</v>
      </c>
      <c r="AR157" s="21" t="s">
        <v>181</v>
      </c>
      <c r="AT157" s="21" t="s">
        <v>177</v>
      </c>
      <c r="AU157" s="21" t="s">
        <v>140</v>
      </c>
      <c r="AY157" s="21" t="s">
        <v>176</v>
      </c>
      <c r="BE157" s="113">
        <f t="shared" si="9"/>
        <v>0</v>
      </c>
      <c r="BF157" s="113">
        <f t="shared" si="10"/>
        <v>0</v>
      </c>
      <c r="BG157" s="113">
        <f t="shared" si="11"/>
        <v>0</v>
      </c>
      <c r="BH157" s="113">
        <f t="shared" si="12"/>
        <v>0</v>
      </c>
      <c r="BI157" s="113">
        <f t="shared" si="13"/>
        <v>0</v>
      </c>
      <c r="BJ157" s="21" t="s">
        <v>88</v>
      </c>
      <c r="BK157" s="113">
        <f t="shared" si="14"/>
        <v>0</v>
      </c>
      <c r="BL157" s="21" t="s">
        <v>181</v>
      </c>
      <c r="BM157" s="21" t="s">
        <v>356</v>
      </c>
    </row>
    <row r="158" spans="2:63" s="9" customFormat="1" ht="29.85" customHeight="1">
      <c r="B158" s="160"/>
      <c r="C158" s="161"/>
      <c r="D158" s="170" t="s">
        <v>2582</v>
      </c>
      <c r="E158" s="170"/>
      <c r="F158" s="170"/>
      <c r="G158" s="170"/>
      <c r="H158" s="170"/>
      <c r="I158" s="170"/>
      <c r="J158" s="170"/>
      <c r="K158" s="170"/>
      <c r="L158" s="170"/>
      <c r="M158" s="170"/>
      <c r="N158" s="277">
        <f>BK158</f>
        <v>0</v>
      </c>
      <c r="O158" s="278"/>
      <c r="P158" s="278"/>
      <c r="Q158" s="278"/>
      <c r="R158" s="163"/>
      <c r="T158" s="164"/>
      <c r="U158" s="161"/>
      <c r="V158" s="161"/>
      <c r="W158" s="165">
        <f>SUM(W159:W199)</f>
        <v>0</v>
      </c>
      <c r="X158" s="161"/>
      <c r="Y158" s="165">
        <f>SUM(Y159:Y199)</f>
        <v>0</v>
      </c>
      <c r="Z158" s="161"/>
      <c r="AA158" s="166">
        <f>SUM(AA159:AA199)</f>
        <v>0</v>
      </c>
      <c r="AR158" s="167" t="s">
        <v>88</v>
      </c>
      <c r="AT158" s="168" t="s">
        <v>79</v>
      </c>
      <c r="AU158" s="168" t="s">
        <v>88</v>
      </c>
      <c r="AY158" s="167" t="s">
        <v>176</v>
      </c>
      <c r="BK158" s="169">
        <f>SUM(BK159:BK199)</f>
        <v>0</v>
      </c>
    </row>
    <row r="159" spans="2:65" s="1" customFormat="1" ht="31.5" customHeight="1">
      <c r="B159" s="38"/>
      <c r="C159" s="171" t="s">
        <v>10</v>
      </c>
      <c r="D159" s="171" t="s">
        <v>177</v>
      </c>
      <c r="E159" s="172" t="s">
        <v>2638</v>
      </c>
      <c r="F159" s="265" t="s">
        <v>2639</v>
      </c>
      <c r="G159" s="265"/>
      <c r="H159" s="265"/>
      <c r="I159" s="265"/>
      <c r="J159" s="173" t="s">
        <v>315</v>
      </c>
      <c r="K159" s="174">
        <v>250.53</v>
      </c>
      <c r="L159" s="266">
        <v>0</v>
      </c>
      <c r="M159" s="267"/>
      <c r="N159" s="268">
        <f>ROUND(L159*K159,2)</f>
        <v>0</v>
      </c>
      <c r="O159" s="268"/>
      <c r="P159" s="268"/>
      <c r="Q159" s="268"/>
      <c r="R159" s="40"/>
      <c r="T159" s="175" t="s">
        <v>22</v>
      </c>
      <c r="U159" s="47" t="s">
        <v>45</v>
      </c>
      <c r="V159" s="39"/>
      <c r="W159" s="176">
        <f>V159*K159</f>
        <v>0</v>
      </c>
      <c r="X159" s="176">
        <v>0</v>
      </c>
      <c r="Y159" s="176">
        <f>X159*K159</f>
        <v>0</v>
      </c>
      <c r="Z159" s="176">
        <v>0</v>
      </c>
      <c r="AA159" s="177">
        <f>Z159*K159</f>
        <v>0</v>
      </c>
      <c r="AR159" s="21" t="s">
        <v>181</v>
      </c>
      <c r="AT159" s="21" t="s">
        <v>177</v>
      </c>
      <c r="AU159" s="21" t="s">
        <v>140</v>
      </c>
      <c r="AY159" s="21" t="s">
        <v>176</v>
      </c>
      <c r="BE159" s="113">
        <f>IF(U159="základní",N159,0)</f>
        <v>0</v>
      </c>
      <c r="BF159" s="113">
        <f>IF(U159="snížená",N159,0)</f>
        <v>0</v>
      </c>
      <c r="BG159" s="113">
        <f>IF(U159="zákl. přenesená",N159,0)</f>
        <v>0</v>
      </c>
      <c r="BH159" s="113">
        <f>IF(U159="sníž. přenesená",N159,0)</f>
        <v>0</v>
      </c>
      <c r="BI159" s="113">
        <f>IF(U159="nulová",N159,0)</f>
        <v>0</v>
      </c>
      <c r="BJ159" s="21" t="s">
        <v>88</v>
      </c>
      <c r="BK159" s="113">
        <f>ROUND(L159*K159,2)</f>
        <v>0</v>
      </c>
      <c r="BL159" s="21" t="s">
        <v>181</v>
      </c>
      <c r="BM159" s="21" t="s">
        <v>10</v>
      </c>
    </row>
    <row r="160" spans="2:47" s="1" customFormat="1" ht="30" customHeight="1">
      <c r="B160" s="38"/>
      <c r="C160" s="39"/>
      <c r="D160" s="39"/>
      <c r="E160" s="39"/>
      <c r="F160" s="315" t="s">
        <v>2640</v>
      </c>
      <c r="G160" s="316"/>
      <c r="H160" s="316"/>
      <c r="I160" s="316"/>
      <c r="J160" s="39"/>
      <c r="K160" s="39"/>
      <c r="L160" s="39"/>
      <c r="M160" s="39"/>
      <c r="N160" s="39"/>
      <c r="O160" s="39"/>
      <c r="P160" s="39"/>
      <c r="Q160" s="39"/>
      <c r="R160" s="40"/>
      <c r="T160" s="146"/>
      <c r="U160" s="39"/>
      <c r="V160" s="39"/>
      <c r="W160" s="39"/>
      <c r="X160" s="39"/>
      <c r="Y160" s="39"/>
      <c r="Z160" s="39"/>
      <c r="AA160" s="81"/>
      <c r="AT160" s="21" t="s">
        <v>475</v>
      </c>
      <c r="AU160" s="21" t="s">
        <v>140</v>
      </c>
    </row>
    <row r="161" spans="2:51" s="10" customFormat="1" ht="22.5" customHeight="1">
      <c r="B161" s="178"/>
      <c r="C161" s="179"/>
      <c r="D161" s="179"/>
      <c r="E161" s="180" t="s">
        <v>22</v>
      </c>
      <c r="F161" s="303" t="s">
        <v>2641</v>
      </c>
      <c r="G161" s="304"/>
      <c r="H161" s="304"/>
      <c r="I161" s="304"/>
      <c r="J161" s="179"/>
      <c r="K161" s="181">
        <v>250.53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199</v>
      </c>
      <c r="AU161" s="185" t="s">
        <v>140</v>
      </c>
      <c r="AV161" s="10" t="s">
        <v>140</v>
      </c>
      <c r="AW161" s="10" t="s">
        <v>37</v>
      </c>
      <c r="AX161" s="10" t="s">
        <v>80</v>
      </c>
      <c r="AY161" s="185" t="s">
        <v>176</v>
      </c>
    </row>
    <row r="162" spans="2:51" s="11" customFormat="1" ht="22.5" customHeight="1">
      <c r="B162" s="186"/>
      <c r="C162" s="187"/>
      <c r="D162" s="187"/>
      <c r="E162" s="188" t="s">
        <v>22</v>
      </c>
      <c r="F162" s="271" t="s">
        <v>200</v>
      </c>
      <c r="G162" s="272"/>
      <c r="H162" s="272"/>
      <c r="I162" s="272"/>
      <c r="J162" s="187"/>
      <c r="K162" s="189">
        <v>250.53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199</v>
      </c>
      <c r="AU162" s="193" t="s">
        <v>140</v>
      </c>
      <c r="AV162" s="11" t="s">
        <v>181</v>
      </c>
      <c r="AW162" s="11" t="s">
        <v>37</v>
      </c>
      <c r="AX162" s="11" t="s">
        <v>88</v>
      </c>
      <c r="AY162" s="193" t="s">
        <v>176</v>
      </c>
    </row>
    <row r="163" spans="2:65" s="1" customFormat="1" ht="31.5" customHeight="1">
      <c r="B163" s="38"/>
      <c r="C163" s="202" t="s">
        <v>372</v>
      </c>
      <c r="D163" s="202" t="s">
        <v>352</v>
      </c>
      <c r="E163" s="203" t="s">
        <v>2642</v>
      </c>
      <c r="F163" s="307" t="s">
        <v>2643</v>
      </c>
      <c r="G163" s="307"/>
      <c r="H163" s="307"/>
      <c r="I163" s="307"/>
      <c r="J163" s="204" t="s">
        <v>315</v>
      </c>
      <c r="K163" s="205">
        <v>250.53</v>
      </c>
      <c r="L163" s="308">
        <v>0</v>
      </c>
      <c r="M163" s="309"/>
      <c r="N163" s="310">
        <f>ROUND(L163*K163,2)</f>
        <v>0</v>
      </c>
      <c r="O163" s="268"/>
      <c r="P163" s="268"/>
      <c r="Q163" s="268"/>
      <c r="R163" s="40"/>
      <c r="T163" s="175" t="s">
        <v>22</v>
      </c>
      <c r="U163" s="47" t="s">
        <v>45</v>
      </c>
      <c r="V163" s="39"/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1" t="s">
        <v>209</v>
      </c>
      <c r="AT163" s="21" t="s">
        <v>352</v>
      </c>
      <c r="AU163" s="21" t="s">
        <v>140</v>
      </c>
      <c r="AY163" s="21" t="s">
        <v>176</v>
      </c>
      <c r="BE163" s="113">
        <f>IF(U163="základní",N163,0)</f>
        <v>0</v>
      </c>
      <c r="BF163" s="113">
        <f>IF(U163="snížená",N163,0)</f>
        <v>0</v>
      </c>
      <c r="BG163" s="113">
        <f>IF(U163="zákl. přenesená",N163,0)</f>
        <v>0</v>
      </c>
      <c r="BH163" s="113">
        <f>IF(U163="sníž. přenesená",N163,0)</f>
        <v>0</v>
      </c>
      <c r="BI163" s="113">
        <f>IF(U163="nulová",N163,0)</f>
        <v>0</v>
      </c>
      <c r="BJ163" s="21" t="s">
        <v>88</v>
      </c>
      <c r="BK163" s="113">
        <f>ROUND(L163*K163,2)</f>
        <v>0</v>
      </c>
      <c r="BL163" s="21" t="s">
        <v>181</v>
      </c>
      <c r="BM163" s="21" t="s">
        <v>372</v>
      </c>
    </row>
    <row r="164" spans="2:47" s="1" customFormat="1" ht="22.5" customHeight="1">
      <c r="B164" s="38"/>
      <c r="C164" s="39"/>
      <c r="D164" s="39"/>
      <c r="E164" s="39"/>
      <c r="F164" s="315" t="s">
        <v>2644</v>
      </c>
      <c r="G164" s="316"/>
      <c r="H164" s="316"/>
      <c r="I164" s="316"/>
      <c r="J164" s="39"/>
      <c r="K164" s="39"/>
      <c r="L164" s="39"/>
      <c r="M164" s="39"/>
      <c r="N164" s="39"/>
      <c r="O164" s="39"/>
      <c r="P164" s="39"/>
      <c r="Q164" s="39"/>
      <c r="R164" s="40"/>
      <c r="T164" s="146"/>
      <c r="U164" s="39"/>
      <c r="V164" s="39"/>
      <c r="W164" s="39"/>
      <c r="X164" s="39"/>
      <c r="Y164" s="39"/>
      <c r="Z164" s="39"/>
      <c r="AA164" s="81"/>
      <c r="AT164" s="21" t="s">
        <v>475</v>
      </c>
      <c r="AU164" s="21" t="s">
        <v>140</v>
      </c>
    </row>
    <row r="165" spans="2:65" s="1" customFormat="1" ht="31.5" customHeight="1">
      <c r="B165" s="38"/>
      <c r="C165" s="171" t="s">
        <v>377</v>
      </c>
      <c r="D165" s="171" t="s">
        <v>177</v>
      </c>
      <c r="E165" s="172" t="s">
        <v>2645</v>
      </c>
      <c r="F165" s="265" t="s">
        <v>2646</v>
      </c>
      <c r="G165" s="265"/>
      <c r="H165" s="265"/>
      <c r="I165" s="265"/>
      <c r="J165" s="173" t="s">
        <v>461</v>
      </c>
      <c r="K165" s="174">
        <v>422</v>
      </c>
      <c r="L165" s="266">
        <v>0</v>
      </c>
      <c r="M165" s="267"/>
      <c r="N165" s="268">
        <f>ROUND(L165*K165,2)</f>
        <v>0</v>
      </c>
      <c r="O165" s="268"/>
      <c r="P165" s="268"/>
      <c r="Q165" s="268"/>
      <c r="R165" s="40"/>
      <c r="T165" s="175" t="s">
        <v>22</v>
      </c>
      <c r="U165" s="47" t="s">
        <v>45</v>
      </c>
      <c r="V165" s="39"/>
      <c r="W165" s="176">
        <f>V165*K165</f>
        <v>0</v>
      </c>
      <c r="X165" s="176">
        <v>0</v>
      </c>
      <c r="Y165" s="176">
        <f>X165*K165</f>
        <v>0</v>
      </c>
      <c r="Z165" s="176">
        <v>0</v>
      </c>
      <c r="AA165" s="177">
        <f>Z165*K165</f>
        <v>0</v>
      </c>
      <c r="AR165" s="21" t="s">
        <v>181</v>
      </c>
      <c r="AT165" s="21" t="s">
        <v>177</v>
      </c>
      <c r="AU165" s="21" t="s">
        <v>140</v>
      </c>
      <c r="AY165" s="21" t="s">
        <v>176</v>
      </c>
      <c r="BE165" s="113">
        <f>IF(U165="základní",N165,0)</f>
        <v>0</v>
      </c>
      <c r="BF165" s="113">
        <f>IF(U165="snížená",N165,0)</f>
        <v>0</v>
      </c>
      <c r="BG165" s="113">
        <f>IF(U165="zákl. přenesená",N165,0)</f>
        <v>0</v>
      </c>
      <c r="BH165" s="113">
        <f>IF(U165="sníž. přenesená",N165,0)</f>
        <v>0</v>
      </c>
      <c r="BI165" s="113">
        <f>IF(U165="nulová",N165,0)</f>
        <v>0</v>
      </c>
      <c r="BJ165" s="21" t="s">
        <v>88</v>
      </c>
      <c r="BK165" s="113">
        <f>ROUND(L165*K165,2)</f>
        <v>0</v>
      </c>
      <c r="BL165" s="21" t="s">
        <v>181</v>
      </c>
      <c r="BM165" s="21" t="s">
        <v>377</v>
      </c>
    </row>
    <row r="166" spans="2:51" s="10" customFormat="1" ht="22.5" customHeight="1">
      <c r="B166" s="178"/>
      <c r="C166" s="179"/>
      <c r="D166" s="179"/>
      <c r="E166" s="180" t="s">
        <v>22</v>
      </c>
      <c r="F166" s="269" t="s">
        <v>2647</v>
      </c>
      <c r="G166" s="270"/>
      <c r="H166" s="270"/>
      <c r="I166" s="270"/>
      <c r="J166" s="179"/>
      <c r="K166" s="181">
        <v>422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199</v>
      </c>
      <c r="AU166" s="185" t="s">
        <v>140</v>
      </c>
      <c r="AV166" s="10" t="s">
        <v>140</v>
      </c>
      <c r="AW166" s="10" t="s">
        <v>37</v>
      </c>
      <c r="AX166" s="10" t="s">
        <v>80</v>
      </c>
      <c r="AY166" s="185" t="s">
        <v>176</v>
      </c>
    </row>
    <row r="167" spans="2:51" s="11" customFormat="1" ht="22.5" customHeight="1">
      <c r="B167" s="186"/>
      <c r="C167" s="187"/>
      <c r="D167" s="187"/>
      <c r="E167" s="188" t="s">
        <v>22</v>
      </c>
      <c r="F167" s="271" t="s">
        <v>200</v>
      </c>
      <c r="G167" s="272"/>
      <c r="H167" s="272"/>
      <c r="I167" s="272"/>
      <c r="J167" s="187"/>
      <c r="K167" s="189">
        <v>422</v>
      </c>
      <c r="L167" s="187"/>
      <c r="M167" s="187"/>
      <c r="N167" s="187"/>
      <c r="O167" s="187"/>
      <c r="P167" s="187"/>
      <c r="Q167" s="187"/>
      <c r="R167" s="190"/>
      <c r="T167" s="191"/>
      <c r="U167" s="187"/>
      <c r="V167" s="187"/>
      <c r="W167" s="187"/>
      <c r="X167" s="187"/>
      <c r="Y167" s="187"/>
      <c r="Z167" s="187"/>
      <c r="AA167" s="192"/>
      <c r="AT167" s="193" t="s">
        <v>199</v>
      </c>
      <c r="AU167" s="193" t="s">
        <v>140</v>
      </c>
      <c r="AV167" s="11" t="s">
        <v>181</v>
      </c>
      <c r="AW167" s="11" t="s">
        <v>37</v>
      </c>
      <c r="AX167" s="11" t="s">
        <v>88</v>
      </c>
      <c r="AY167" s="193" t="s">
        <v>176</v>
      </c>
    </row>
    <row r="168" spans="2:65" s="1" customFormat="1" ht="22.5" customHeight="1">
      <c r="B168" s="38"/>
      <c r="C168" s="202" t="s">
        <v>381</v>
      </c>
      <c r="D168" s="202" t="s">
        <v>352</v>
      </c>
      <c r="E168" s="203" t="s">
        <v>2648</v>
      </c>
      <c r="F168" s="307" t="s">
        <v>2649</v>
      </c>
      <c r="G168" s="307"/>
      <c r="H168" s="307"/>
      <c r="I168" s="307"/>
      <c r="J168" s="204" t="s">
        <v>461</v>
      </c>
      <c r="K168" s="205">
        <v>332</v>
      </c>
      <c r="L168" s="308">
        <v>0</v>
      </c>
      <c r="M168" s="309"/>
      <c r="N168" s="310">
        <f>ROUND(L168*K168,2)</f>
        <v>0</v>
      </c>
      <c r="O168" s="268"/>
      <c r="P168" s="268"/>
      <c r="Q168" s="268"/>
      <c r="R168" s="40"/>
      <c r="T168" s="175" t="s">
        <v>22</v>
      </c>
      <c r="U168" s="47" t="s">
        <v>45</v>
      </c>
      <c r="V168" s="39"/>
      <c r="W168" s="176">
        <f>V168*K168</f>
        <v>0</v>
      </c>
      <c r="X168" s="176">
        <v>0</v>
      </c>
      <c r="Y168" s="176">
        <f>X168*K168</f>
        <v>0</v>
      </c>
      <c r="Z168" s="176">
        <v>0</v>
      </c>
      <c r="AA168" s="177">
        <f>Z168*K168</f>
        <v>0</v>
      </c>
      <c r="AR168" s="21" t="s">
        <v>209</v>
      </c>
      <c r="AT168" s="21" t="s">
        <v>352</v>
      </c>
      <c r="AU168" s="21" t="s">
        <v>140</v>
      </c>
      <c r="AY168" s="21" t="s">
        <v>176</v>
      </c>
      <c r="BE168" s="113">
        <f>IF(U168="základní",N168,0)</f>
        <v>0</v>
      </c>
      <c r="BF168" s="113">
        <f>IF(U168="snížená",N168,0)</f>
        <v>0</v>
      </c>
      <c r="BG168" s="113">
        <f>IF(U168="zákl. přenesená",N168,0)</f>
        <v>0</v>
      </c>
      <c r="BH168" s="113">
        <f>IF(U168="sníž. přenesená",N168,0)</f>
        <v>0</v>
      </c>
      <c r="BI168" s="113">
        <f>IF(U168="nulová",N168,0)</f>
        <v>0</v>
      </c>
      <c r="BJ168" s="21" t="s">
        <v>88</v>
      </c>
      <c r="BK168" s="113">
        <f>ROUND(L168*K168,2)</f>
        <v>0</v>
      </c>
      <c r="BL168" s="21" t="s">
        <v>181</v>
      </c>
      <c r="BM168" s="21" t="s">
        <v>381</v>
      </c>
    </row>
    <row r="169" spans="2:65" s="1" customFormat="1" ht="31.5" customHeight="1">
      <c r="B169" s="38"/>
      <c r="C169" s="202" t="s">
        <v>386</v>
      </c>
      <c r="D169" s="202" t="s">
        <v>352</v>
      </c>
      <c r="E169" s="203" t="s">
        <v>2650</v>
      </c>
      <c r="F169" s="307" t="s">
        <v>2651</v>
      </c>
      <c r="G169" s="307"/>
      <c r="H169" s="307"/>
      <c r="I169" s="307"/>
      <c r="J169" s="204" t="s">
        <v>461</v>
      </c>
      <c r="K169" s="205">
        <v>90</v>
      </c>
      <c r="L169" s="308">
        <v>0</v>
      </c>
      <c r="M169" s="309"/>
      <c r="N169" s="310">
        <f>ROUND(L169*K169,2)</f>
        <v>0</v>
      </c>
      <c r="O169" s="268"/>
      <c r="P169" s="268"/>
      <c r="Q169" s="268"/>
      <c r="R169" s="40"/>
      <c r="T169" s="175" t="s">
        <v>22</v>
      </c>
      <c r="U169" s="47" t="s">
        <v>45</v>
      </c>
      <c r="V169" s="39"/>
      <c r="W169" s="176">
        <f>V169*K169</f>
        <v>0</v>
      </c>
      <c r="X169" s="176">
        <v>0</v>
      </c>
      <c r="Y169" s="176">
        <f>X169*K169</f>
        <v>0</v>
      </c>
      <c r="Z169" s="176">
        <v>0</v>
      </c>
      <c r="AA169" s="177">
        <f>Z169*K169</f>
        <v>0</v>
      </c>
      <c r="AR169" s="21" t="s">
        <v>209</v>
      </c>
      <c r="AT169" s="21" t="s">
        <v>352</v>
      </c>
      <c r="AU169" s="21" t="s">
        <v>140</v>
      </c>
      <c r="AY169" s="21" t="s">
        <v>176</v>
      </c>
      <c r="BE169" s="113">
        <f>IF(U169="základní",N169,0)</f>
        <v>0</v>
      </c>
      <c r="BF169" s="113">
        <f>IF(U169="snížená",N169,0)</f>
        <v>0</v>
      </c>
      <c r="BG169" s="113">
        <f>IF(U169="zákl. přenesená",N169,0)</f>
        <v>0</v>
      </c>
      <c r="BH169" s="113">
        <f>IF(U169="sníž. přenesená",N169,0)</f>
        <v>0</v>
      </c>
      <c r="BI169" s="113">
        <f>IF(U169="nulová",N169,0)</f>
        <v>0</v>
      </c>
      <c r="BJ169" s="21" t="s">
        <v>88</v>
      </c>
      <c r="BK169" s="113">
        <f>ROUND(L169*K169,2)</f>
        <v>0</v>
      </c>
      <c r="BL169" s="21" t="s">
        <v>181</v>
      </c>
      <c r="BM169" s="21" t="s">
        <v>386</v>
      </c>
    </row>
    <row r="170" spans="2:65" s="1" customFormat="1" ht="31.5" customHeight="1">
      <c r="B170" s="38"/>
      <c r="C170" s="171" t="s">
        <v>391</v>
      </c>
      <c r="D170" s="171" t="s">
        <v>177</v>
      </c>
      <c r="E170" s="172" t="s">
        <v>2652</v>
      </c>
      <c r="F170" s="265" t="s">
        <v>2653</v>
      </c>
      <c r="G170" s="265"/>
      <c r="H170" s="265"/>
      <c r="I170" s="265"/>
      <c r="J170" s="173" t="s">
        <v>461</v>
      </c>
      <c r="K170" s="174">
        <v>1</v>
      </c>
      <c r="L170" s="266">
        <v>0</v>
      </c>
      <c r="M170" s="267"/>
      <c r="N170" s="268">
        <f>ROUND(L170*K170,2)</f>
        <v>0</v>
      </c>
      <c r="O170" s="268"/>
      <c r="P170" s="268"/>
      <c r="Q170" s="268"/>
      <c r="R170" s="40"/>
      <c r="T170" s="175" t="s">
        <v>22</v>
      </c>
      <c r="U170" s="47" t="s">
        <v>45</v>
      </c>
      <c r="V170" s="39"/>
      <c r="W170" s="176">
        <f>V170*K170</f>
        <v>0</v>
      </c>
      <c r="X170" s="176">
        <v>0</v>
      </c>
      <c r="Y170" s="176">
        <f>X170*K170</f>
        <v>0</v>
      </c>
      <c r="Z170" s="176">
        <v>0</v>
      </c>
      <c r="AA170" s="177">
        <f>Z170*K170</f>
        <v>0</v>
      </c>
      <c r="AR170" s="21" t="s">
        <v>181</v>
      </c>
      <c r="AT170" s="21" t="s">
        <v>177</v>
      </c>
      <c r="AU170" s="21" t="s">
        <v>140</v>
      </c>
      <c r="AY170" s="21" t="s">
        <v>176</v>
      </c>
      <c r="BE170" s="113">
        <f>IF(U170="základní",N170,0)</f>
        <v>0</v>
      </c>
      <c r="BF170" s="113">
        <f>IF(U170="snížená",N170,0)</f>
        <v>0</v>
      </c>
      <c r="BG170" s="113">
        <f>IF(U170="zákl. přenesená",N170,0)</f>
        <v>0</v>
      </c>
      <c r="BH170" s="113">
        <f>IF(U170="sníž. přenesená",N170,0)</f>
        <v>0</v>
      </c>
      <c r="BI170" s="113">
        <f>IF(U170="nulová",N170,0)</f>
        <v>0</v>
      </c>
      <c r="BJ170" s="21" t="s">
        <v>88</v>
      </c>
      <c r="BK170" s="113">
        <f>ROUND(L170*K170,2)</f>
        <v>0</v>
      </c>
      <c r="BL170" s="21" t="s">
        <v>181</v>
      </c>
      <c r="BM170" s="21" t="s">
        <v>391</v>
      </c>
    </row>
    <row r="171" spans="2:65" s="1" customFormat="1" ht="22.5" customHeight="1">
      <c r="B171" s="38"/>
      <c r="C171" s="202" t="s">
        <v>403</v>
      </c>
      <c r="D171" s="202" t="s">
        <v>352</v>
      </c>
      <c r="E171" s="203" t="s">
        <v>2654</v>
      </c>
      <c r="F171" s="307" t="s">
        <v>2655</v>
      </c>
      <c r="G171" s="307"/>
      <c r="H171" s="307"/>
      <c r="I171" s="307"/>
      <c r="J171" s="204" t="s">
        <v>461</v>
      </c>
      <c r="K171" s="205">
        <v>1</v>
      </c>
      <c r="L171" s="308">
        <v>0</v>
      </c>
      <c r="M171" s="309"/>
      <c r="N171" s="310">
        <f>ROUND(L171*K171,2)</f>
        <v>0</v>
      </c>
      <c r="O171" s="268"/>
      <c r="P171" s="268"/>
      <c r="Q171" s="268"/>
      <c r="R171" s="40"/>
      <c r="T171" s="175" t="s">
        <v>22</v>
      </c>
      <c r="U171" s="47" t="s">
        <v>45</v>
      </c>
      <c r="V171" s="39"/>
      <c r="W171" s="176">
        <f>V171*K171</f>
        <v>0</v>
      </c>
      <c r="X171" s="176">
        <v>0</v>
      </c>
      <c r="Y171" s="176">
        <f>X171*K171</f>
        <v>0</v>
      </c>
      <c r="Z171" s="176">
        <v>0</v>
      </c>
      <c r="AA171" s="177">
        <f>Z171*K171</f>
        <v>0</v>
      </c>
      <c r="AR171" s="21" t="s">
        <v>209</v>
      </c>
      <c r="AT171" s="21" t="s">
        <v>352</v>
      </c>
      <c r="AU171" s="21" t="s">
        <v>140</v>
      </c>
      <c r="AY171" s="21" t="s">
        <v>176</v>
      </c>
      <c r="BE171" s="113">
        <f>IF(U171="základní",N171,0)</f>
        <v>0</v>
      </c>
      <c r="BF171" s="113">
        <f>IF(U171="snížená",N171,0)</f>
        <v>0</v>
      </c>
      <c r="BG171" s="113">
        <f>IF(U171="zákl. přenesená",N171,0)</f>
        <v>0</v>
      </c>
      <c r="BH171" s="113">
        <f>IF(U171="sníž. přenesená",N171,0)</f>
        <v>0</v>
      </c>
      <c r="BI171" s="113">
        <f>IF(U171="nulová",N171,0)</f>
        <v>0</v>
      </c>
      <c r="BJ171" s="21" t="s">
        <v>88</v>
      </c>
      <c r="BK171" s="113">
        <f>ROUND(L171*K171,2)</f>
        <v>0</v>
      </c>
      <c r="BL171" s="21" t="s">
        <v>181</v>
      </c>
      <c r="BM171" s="21" t="s">
        <v>403</v>
      </c>
    </row>
    <row r="172" spans="2:47" s="1" customFormat="1" ht="22.5" customHeight="1">
      <c r="B172" s="38"/>
      <c r="C172" s="39"/>
      <c r="D172" s="39"/>
      <c r="E172" s="39"/>
      <c r="F172" s="315" t="s">
        <v>2656</v>
      </c>
      <c r="G172" s="316"/>
      <c r="H172" s="316"/>
      <c r="I172" s="316"/>
      <c r="J172" s="39"/>
      <c r="K172" s="39"/>
      <c r="L172" s="39"/>
      <c r="M172" s="39"/>
      <c r="N172" s="39"/>
      <c r="O172" s="39"/>
      <c r="P172" s="39"/>
      <c r="Q172" s="39"/>
      <c r="R172" s="40"/>
      <c r="T172" s="146"/>
      <c r="U172" s="39"/>
      <c r="V172" s="39"/>
      <c r="W172" s="39"/>
      <c r="X172" s="39"/>
      <c r="Y172" s="39"/>
      <c r="Z172" s="39"/>
      <c r="AA172" s="81"/>
      <c r="AT172" s="21" t="s">
        <v>475</v>
      </c>
      <c r="AU172" s="21" t="s">
        <v>140</v>
      </c>
    </row>
    <row r="173" spans="2:65" s="1" customFormat="1" ht="22.5" customHeight="1">
      <c r="B173" s="38"/>
      <c r="C173" s="202" t="s">
        <v>425</v>
      </c>
      <c r="D173" s="202" t="s">
        <v>352</v>
      </c>
      <c r="E173" s="203" t="s">
        <v>2657</v>
      </c>
      <c r="F173" s="307" t="s">
        <v>2658</v>
      </c>
      <c r="G173" s="307"/>
      <c r="H173" s="307"/>
      <c r="I173" s="307"/>
      <c r="J173" s="204" t="s">
        <v>461</v>
      </c>
      <c r="K173" s="205">
        <v>1</v>
      </c>
      <c r="L173" s="308">
        <v>0</v>
      </c>
      <c r="M173" s="309"/>
      <c r="N173" s="310">
        <f>ROUND(L173*K173,2)</f>
        <v>0</v>
      </c>
      <c r="O173" s="268"/>
      <c r="P173" s="268"/>
      <c r="Q173" s="268"/>
      <c r="R173" s="40"/>
      <c r="T173" s="175" t="s">
        <v>22</v>
      </c>
      <c r="U173" s="47" t="s">
        <v>45</v>
      </c>
      <c r="V173" s="39"/>
      <c r="W173" s="176">
        <f>V173*K173</f>
        <v>0</v>
      </c>
      <c r="X173" s="176">
        <v>0</v>
      </c>
      <c r="Y173" s="176">
        <f>X173*K173</f>
        <v>0</v>
      </c>
      <c r="Z173" s="176">
        <v>0</v>
      </c>
      <c r="AA173" s="177">
        <f>Z173*K173</f>
        <v>0</v>
      </c>
      <c r="AR173" s="21" t="s">
        <v>209</v>
      </c>
      <c r="AT173" s="21" t="s">
        <v>352</v>
      </c>
      <c r="AU173" s="21" t="s">
        <v>140</v>
      </c>
      <c r="AY173" s="21" t="s">
        <v>176</v>
      </c>
      <c r="BE173" s="113">
        <f>IF(U173="základní",N173,0)</f>
        <v>0</v>
      </c>
      <c r="BF173" s="113">
        <f>IF(U173="snížená",N173,0)</f>
        <v>0</v>
      </c>
      <c r="BG173" s="113">
        <f>IF(U173="zákl. přenesená",N173,0)</f>
        <v>0</v>
      </c>
      <c r="BH173" s="113">
        <f>IF(U173="sníž. přenesená",N173,0)</f>
        <v>0</v>
      </c>
      <c r="BI173" s="113">
        <f>IF(U173="nulová",N173,0)</f>
        <v>0</v>
      </c>
      <c r="BJ173" s="21" t="s">
        <v>88</v>
      </c>
      <c r="BK173" s="113">
        <f>ROUND(L173*K173,2)</f>
        <v>0</v>
      </c>
      <c r="BL173" s="21" t="s">
        <v>181</v>
      </c>
      <c r="BM173" s="21" t="s">
        <v>425</v>
      </c>
    </row>
    <row r="174" spans="2:47" s="1" customFormat="1" ht="22.5" customHeight="1">
      <c r="B174" s="38"/>
      <c r="C174" s="39"/>
      <c r="D174" s="39"/>
      <c r="E174" s="39"/>
      <c r="F174" s="315" t="s">
        <v>2659</v>
      </c>
      <c r="G174" s="316"/>
      <c r="H174" s="316"/>
      <c r="I174" s="316"/>
      <c r="J174" s="39"/>
      <c r="K174" s="39"/>
      <c r="L174" s="39"/>
      <c r="M174" s="39"/>
      <c r="N174" s="39"/>
      <c r="O174" s="39"/>
      <c r="P174" s="39"/>
      <c r="Q174" s="39"/>
      <c r="R174" s="40"/>
      <c r="T174" s="146"/>
      <c r="U174" s="39"/>
      <c r="V174" s="39"/>
      <c r="W174" s="39"/>
      <c r="X174" s="39"/>
      <c r="Y174" s="39"/>
      <c r="Z174" s="39"/>
      <c r="AA174" s="81"/>
      <c r="AT174" s="21" t="s">
        <v>475</v>
      </c>
      <c r="AU174" s="21" t="s">
        <v>140</v>
      </c>
    </row>
    <row r="175" spans="2:65" s="1" customFormat="1" ht="31.5" customHeight="1">
      <c r="B175" s="38"/>
      <c r="C175" s="171" t="s">
        <v>430</v>
      </c>
      <c r="D175" s="171" t="s">
        <v>177</v>
      </c>
      <c r="E175" s="172" t="s">
        <v>2660</v>
      </c>
      <c r="F175" s="265" t="s">
        <v>2661</v>
      </c>
      <c r="G175" s="265"/>
      <c r="H175" s="265"/>
      <c r="I175" s="265"/>
      <c r="J175" s="173" t="s">
        <v>315</v>
      </c>
      <c r="K175" s="174">
        <v>230</v>
      </c>
      <c r="L175" s="266">
        <v>0</v>
      </c>
      <c r="M175" s="267"/>
      <c r="N175" s="268">
        <f>ROUND(L175*K175,2)</f>
        <v>0</v>
      </c>
      <c r="O175" s="268"/>
      <c r="P175" s="268"/>
      <c r="Q175" s="268"/>
      <c r="R175" s="40"/>
      <c r="T175" s="175" t="s">
        <v>22</v>
      </c>
      <c r="U175" s="47" t="s">
        <v>45</v>
      </c>
      <c r="V175" s="39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1" t="s">
        <v>181</v>
      </c>
      <c r="AT175" s="21" t="s">
        <v>177</v>
      </c>
      <c r="AU175" s="21" t="s">
        <v>140</v>
      </c>
      <c r="AY175" s="21" t="s">
        <v>176</v>
      </c>
      <c r="BE175" s="113">
        <f>IF(U175="základní",N175,0)</f>
        <v>0</v>
      </c>
      <c r="BF175" s="113">
        <f>IF(U175="snížená",N175,0)</f>
        <v>0</v>
      </c>
      <c r="BG175" s="113">
        <f>IF(U175="zákl. přenesená",N175,0)</f>
        <v>0</v>
      </c>
      <c r="BH175" s="113">
        <f>IF(U175="sníž. přenesená",N175,0)</f>
        <v>0</v>
      </c>
      <c r="BI175" s="113">
        <f>IF(U175="nulová",N175,0)</f>
        <v>0</v>
      </c>
      <c r="BJ175" s="21" t="s">
        <v>88</v>
      </c>
      <c r="BK175" s="113">
        <f>ROUND(L175*K175,2)</f>
        <v>0</v>
      </c>
      <c r="BL175" s="21" t="s">
        <v>181</v>
      </c>
      <c r="BM175" s="21" t="s">
        <v>430</v>
      </c>
    </row>
    <row r="176" spans="2:65" s="1" customFormat="1" ht="22.5" customHeight="1">
      <c r="B176" s="38"/>
      <c r="C176" s="202" t="s">
        <v>434</v>
      </c>
      <c r="D176" s="202" t="s">
        <v>352</v>
      </c>
      <c r="E176" s="203" t="s">
        <v>2662</v>
      </c>
      <c r="F176" s="307" t="s">
        <v>2663</v>
      </c>
      <c r="G176" s="307"/>
      <c r="H176" s="307"/>
      <c r="I176" s="307"/>
      <c r="J176" s="204" t="s">
        <v>2664</v>
      </c>
      <c r="K176" s="205">
        <v>31.081</v>
      </c>
      <c r="L176" s="308">
        <v>0</v>
      </c>
      <c r="M176" s="309"/>
      <c r="N176" s="310">
        <f>ROUND(L176*K176,2)</f>
        <v>0</v>
      </c>
      <c r="O176" s="268"/>
      <c r="P176" s="268"/>
      <c r="Q176" s="268"/>
      <c r="R176" s="40"/>
      <c r="T176" s="175" t="s">
        <v>22</v>
      </c>
      <c r="U176" s="47" t="s">
        <v>45</v>
      </c>
      <c r="V176" s="39"/>
      <c r="W176" s="176">
        <f>V176*K176</f>
        <v>0</v>
      </c>
      <c r="X176" s="176">
        <v>0</v>
      </c>
      <c r="Y176" s="176">
        <f>X176*K176</f>
        <v>0</v>
      </c>
      <c r="Z176" s="176">
        <v>0</v>
      </c>
      <c r="AA176" s="177">
        <f>Z176*K176</f>
        <v>0</v>
      </c>
      <c r="AR176" s="21" t="s">
        <v>209</v>
      </c>
      <c r="AT176" s="21" t="s">
        <v>352</v>
      </c>
      <c r="AU176" s="21" t="s">
        <v>140</v>
      </c>
      <c r="AY176" s="21" t="s">
        <v>176</v>
      </c>
      <c r="BE176" s="113">
        <f>IF(U176="základní",N176,0)</f>
        <v>0</v>
      </c>
      <c r="BF176" s="113">
        <f>IF(U176="snížená",N176,0)</f>
        <v>0</v>
      </c>
      <c r="BG176" s="113">
        <f>IF(U176="zákl. přenesená",N176,0)</f>
        <v>0</v>
      </c>
      <c r="BH176" s="113">
        <f>IF(U176="sníž. přenesená",N176,0)</f>
        <v>0</v>
      </c>
      <c r="BI176" s="113">
        <f>IF(U176="nulová",N176,0)</f>
        <v>0</v>
      </c>
      <c r="BJ176" s="21" t="s">
        <v>88</v>
      </c>
      <c r="BK176" s="113">
        <f>ROUND(L176*K176,2)</f>
        <v>0</v>
      </c>
      <c r="BL176" s="21" t="s">
        <v>181</v>
      </c>
      <c r="BM176" s="21" t="s">
        <v>434</v>
      </c>
    </row>
    <row r="177" spans="2:47" s="1" customFormat="1" ht="22.5" customHeight="1">
      <c r="B177" s="38"/>
      <c r="C177" s="39"/>
      <c r="D177" s="39"/>
      <c r="E177" s="39"/>
      <c r="F177" s="315" t="s">
        <v>2665</v>
      </c>
      <c r="G177" s="316"/>
      <c r="H177" s="316"/>
      <c r="I177" s="316"/>
      <c r="J177" s="39"/>
      <c r="K177" s="39"/>
      <c r="L177" s="39"/>
      <c r="M177" s="39"/>
      <c r="N177" s="39"/>
      <c r="O177" s="39"/>
      <c r="P177" s="39"/>
      <c r="Q177" s="39"/>
      <c r="R177" s="40"/>
      <c r="T177" s="146"/>
      <c r="U177" s="39"/>
      <c r="V177" s="39"/>
      <c r="W177" s="39"/>
      <c r="X177" s="39"/>
      <c r="Y177" s="39"/>
      <c r="Z177" s="39"/>
      <c r="AA177" s="81"/>
      <c r="AT177" s="21" t="s">
        <v>475</v>
      </c>
      <c r="AU177" s="21" t="s">
        <v>140</v>
      </c>
    </row>
    <row r="178" spans="2:51" s="10" customFormat="1" ht="22.5" customHeight="1">
      <c r="B178" s="178"/>
      <c r="C178" s="179"/>
      <c r="D178" s="179"/>
      <c r="E178" s="180" t="s">
        <v>22</v>
      </c>
      <c r="F178" s="303" t="s">
        <v>2666</v>
      </c>
      <c r="G178" s="304"/>
      <c r="H178" s="304"/>
      <c r="I178" s="304"/>
      <c r="J178" s="179"/>
      <c r="K178" s="181">
        <v>31.081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199</v>
      </c>
      <c r="AU178" s="185" t="s">
        <v>140</v>
      </c>
      <c r="AV178" s="10" t="s">
        <v>140</v>
      </c>
      <c r="AW178" s="10" t="s">
        <v>37</v>
      </c>
      <c r="AX178" s="10" t="s">
        <v>80</v>
      </c>
      <c r="AY178" s="185" t="s">
        <v>176</v>
      </c>
    </row>
    <row r="179" spans="2:51" s="11" customFormat="1" ht="22.5" customHeight="1">
      <c r="B179" s="186"/>
      <c r="C179" s="187"/>
      <c r="D179" s="187"/>
      <c r="E179" s="188" t="s">
        <v>22</v>
      </c>
      <c r="F179" s="271" t="s">
        <v>200</v>
      </c>
      <c r="G179" s="272"/>
      <c r="H179" s="272"/>
      <c r="I179" s="272"/>
      <c r="J179" s="187"/>
      <c r="K179" s="189">
        <v>31.081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199</v>
      </c>
      <c r="AU179" s="193" t="s">
        <v>140</v>
      </c>
      <c r="AV179" s="11" t="s">
        <v>181</v>
      </c>
      <c r="AW179" s="11" t="s">
        <v>37</v>
      </c>
      <c r="AX179" s="11" t="s">
        <v>88</v>
      </c>
      <c r="AY179" s="193" t="s">
        <v>176</v>
      </c>
    </row>
    <row r="180" spans="2:65" s="1" customFormat="1" ht="31.5" customHeight="1">
      <c r="B180" s="38"/>
      <c r="C180" s="202" t="s">
        <v>438</v>
      </c>
      <c r="D180" s="202" t="s">
        <v>352</v>
      </c>
      <c r="E180" s="203" t="s">
        <v>2667</v>
      </c>
      <c r="F180" s="307" t="s">
        <v>2668</v>
      </c>
      <c r="G180" s="307"/>
      <c r="H180" s="307"/>
      <c r="I180" s="307"/>
      <c r="J180" s="204" t="s">
        <v>461</v>
      </c>
      <c r="K180" s="205">
        <v>160</v>
      </c>
      <c r="L180" s="308">
        <v>0</v>
      </c>
      <c r="M180" s="309"/>
      <c r="N180" s="310">
        <f>ROUND(L180*K180,2)</f>
        <v>0</v>
      </c>
      <c r="O180" s="268"/>
      <c r="P180" s="268"/>
      <c r="Q180" s="268"/>
      <c r="R180" s="40"/>
      <c r="T180" s="175" t="s">
        <v>22</v>
      </c>
      <c r="U180" s="47" t="s">
        <v>45</v>
      </c>
      <c r="V180" s="39"/>
      <c r="W180" s="176">
        <f>V180*K180</f>
        <v>0</v>
      </c>
      <c r="X180" s="176">
        <v>0</v>
      </c>
      <c r="Y180" s="176">
        <f>X180*K180</f>
        <v>0</v>
      </c>
      <c r="Z180" s="176">
        <v>0</v>
      </c>
      <c r="AA180" s="177">
        <f>Z180*K180</f>
        <v>0</v>
      </c>
      <c r="AR180" s="21" t="s">
        <v>209</v>
      </c>
      <c r="AT180" s="21" t="s">
        <v>352</v>
      </c>
      <c r="AU180" s="21" t="s">
        <v>140</v>
      </c>
      <c r="AY180" s="21" t="s">
        <v>176</v>
      </c>
      <c r="BE180" s="113">
        <f>IF(U180="základní",N180,0)</f>
        <v>0</v>
      </c>
      <c r="BF180" s="113">
        <f>IF(U180="snížená",N180,0)</f>
        <v>0</v>
      </c>
      <c r="BG180" s="113">
        <f>IF(U180="zákl. přenesená",N180,0)</f>
        <v>0</v>
      </c>
      <c r="BH180" s="113">
        <f>IF(U180="sníž. přenesená",N180,0)</f>
        <v>0</v>
      </c>
      <c r="BI180" s="113">
        <f>IF(U180="nulová",N180,0)</f>
        <v>0</v>
      </c>
      <c r="BJ180" s="21" t="s">
        <v>88</v>
      </c>
      <c r="BK180" s="113">
        <f>ROUND(L180*K180,2)</f>
        <v>0</v>
      </c>
      <c r="BL180" s="21" t="s">
        <v>181</v>
      </c>
      <c r="BM180" s="21" t="s">
        <v>438</v>
      </c>
    </row>
    <row r="181" spans="2:47" s="1" customFormat="1" ht="22.5" customHeight="1">
      <c r="B181" s="38"/>
      <c r="C181" s="39"/>
      <c r="D181" s="39"/>
      <c r="E181" s="39"/>
      <c r="F181" s="315" t="s">
        <v>2669</v>
      </c>
      <c r="G181" s="316"/>
      <c r="H181" s="316"/>
      <c r="I181" s="316"/>
      <c r="J181" s="39"/>
      <c r="K181" s="39"/>
      <c r="L181" s="39"/>
      <c r="M181" s="39"/>
      <c r="N181" s="39"/>
      <c r="O181" s="39"/>
      <c r="P181" s="39"/>
      <c r="Q181" s="39"/>
      <c r="R181" s="40"/>
      <c r="T181" s="146"/>
      <c r="U181" s="39"/>
      <c r="V181" s="39"/>
      <c r="W181" s="39"/>
      <c r="X181" s="39"/>
      <c r="Y181" s="39"/>
      <c r="Z181" s="39"/>
      <c r="AA181" s="81"/>
      <c r="AT181" s="21" t="s">
        <v>475</v>
      </c>
      <c r="AU181" s="21" t="s">
        <v>140</v>
      </c>
    </row>
    <row r="182" spans="2:65" s="1" customFormat="1" ht="31.5" customHeight="1">
      <c r="B182" s="38"/>
      <c r="C182" s="202" t="s">
        <v>442</v>
      </c>
      <c r="D182" s="202" t="s">
        <v>352</v>
      </c>
      <c r="E182" s="203" t="s">
        <v>2670</v>
      </c>
      <c r="F182" s="307" t="s">
        <v>2671</v>
      </c>
      <c r="G182" s="307"/>
      <c r="H182" s="307"/>
      <c r="I182" s="307"/>
      <c r="J182" s="204" t="s">
        <v>461</v>
      </c>
      <c r="K182" s="205">
        <v>50</v>
      </c>
      <c r="L182" s="308">
        <v>0</v>
      </c>
      <c r="M182" s="309"/>
      <c r="N182" s="310">
        <f>ROUND(L182*K182,2)</f>
        <v>0</v>
      </c>
      <c r="O182" s="268"/>
      <c r="P182" s="268"/>
      <c r="Q182" s="268"/>
      <c r="R182" s="40"/>
      <c r="T182" s="175" t="s">
        <v>22</v>
      </c>
      <c r="U182" s="47" t="s">
        <v>45</v>
      </c>
      <c r="V182" s="39"/>
      <c r="W182" s="176">
        <f>V182*K182</f>
        <v>0</v>
      </c>
      <c r="X182" s="176">
        <v>0</v>
      </c>
      <c r="Y182" s="176">
        <f>X182*K182</f>
        <v>0</v>
      </c>
      <c r="Z182" s="176">
        <v>0</v>
      </c>
      <c r="AA182" s="177">
        <f>Z182*K182</f>
        <v>0</v>
      </c>
      <c r="AR182" s="21" t="s">
        <v>209</v>
      </c>
      <c r="AT182" s="21" t="s">
        <v>352</v>
      </c>
      <c r="AU182" s="21" t="s">
        <v>140</v>
      </c>
      <c r="AY182" s="21" t="s">
        <v>176</v>
      </c>
      <c r="BE182" s="113">
        <f>IF(U182="základní",N182,0)</f>
        <v>0</v>
      </c>
      <c r="BF182" s="113">
        <f>IF(U182="snížená",N182,0)</f>
        <v>0</v>
      </c>
      <c r="BG182" s="113">
        <f>IF(U182="zákl. přenesená",N182,0)</f>
        <v>0</v>
      </c>
      <c r="BH182" s="113">
        <f>IF(U182="sníž. přenesená",N182,0)</f>
        <v>0</v>
      </c>
      <c r="BI182" s="113">
        <f>IF(U182="nulová",N182,0)</f>
        <v>0</v>
      </c>
      <c r="BJ182" s="21" t="s">
        <v>88</v>
      </c>
      <c r="BK182" s="113">
        <f>ROUND(L182*K182,2)</f>
        <v>0</v>
      </c>
      <c r="BL182" s="21" t="s">
        <v>181</v>
      </c>
      <c r="BM182" s="21" t="s">
        <v>442</v>
      </c>
    </row>
    <row r="183" spans="2:47" s="1" customFormat="1" ht="22.5" customHeight="1">
      <c r="B183" s="38"/>
      <c r="C183" s="39"/>
      <c r="D183" s="39"/>
      <c r="E183" s="39"/>
      <c r="F183" s="315" t="s">
        <v>2672</v>
      </c>
      <c r="G183" s="316"/>
      <c r="H183" s="316"/>
      <c r="I183" s="316"/>
      <c r="J183" s="39"/>
      <c r="K183" s="39"/>
      <c r="L183" s="39"/>
      <c r="M183" s="39"/>
      <c r="N183" s="39"/>
      <c r="O183" s="39"/>
      <c r="P183" s="39"/>
      <c r="Q183" s="39"/>
      <c r="R183" s="40"/>
      <c r="T183" s="146"/>
      <c r="U183" s="39"/>
      <c r="V183" s="39"/>
      <c r="W183" s="39"/>
      <c r="X183" s="39"/>
      <c r="Y183" s="39"/>
      <c r="Z183" s="39"/>
      <c r="AA183" s="81"/>
      <c r="AT183" s="21" t="s">
        <v>475</v>
      </c>
      <c r="AU183" s="21" t="s">
        <v>140</v>
      </c>
    </row>
    <row r="184" spans="2:65" s="1" customFormat="1" ht="44.25" customHeight="1">
      <c r="B184" s="38"/>
      <c r="C184" s="202" t="s">
        <v>449</v>
      </c>
      <c r="D184" s="202" t="s">
        <v>352</v>
      </c>
      <c r="E184" s="203" t="s">
        <v>2673</v>
      </c>
      <c r="F184" s="307" t="s">
        <v>2674</v>
      </c>
      <c r="G184" s="307"/>
      <c r="H184" s="307"/>
      <c r="I184" s="307"/>
      <c r="J184" s="204" t="s">
        <v>461</v>
      </c>
      <c r="K184" s="205">
        <v>20</v>
      </c>
      <c r="L184" s="308">
        <v>0</v>
      </c>
      <c r="M184" s="309"/>
      <c r="N184" s="310">
        <f>ROUND(L184*K184,2)</f>
        <v>0</v>
      </c>
      <c r="O184" s="268"/>
      <c r="P184" s="268"/>
      <c r="Q184" s="268"/>
      <c r="R184" s="40"/>
      <c r="T184" s="175" t="s">
        <v>22</v>
      </c>
      <c r="U184" s="47" t="s">
        <v>45</v>
      </c>
      <c r="V184" s="39"/>
      <c r="W184" s="176">
        <f>V184*K184</f>
        <v>0</v>
      </c>
      <c r="X184" s="176">
        <v>0</v>
      </c>
      <c r="Y184" s="176">
        <f>X184*K184</f>
        <v>0</v>
      </c>
      <c r="Z184" s="176">
        <v>0</v>
      </c>
      <c r="AA184" s="177">
        <f>Z184*K184</f>
        <v>0</v>
      </c>
      <c r="AR184" s="21" t="s">
        <v>209</v>
      </c>
      <c r="AT184" s="21" t="s">
        <v>352</v>
      </c>
      <c r="AU184" s="21" t="s">
        <v>140</v>
      </c>
      <c r="AY184" s="21" t="s">
        <v>176</v>
      </c>
      <c r="BE184" s="113">
        <f>IF(U184="základní",N184,0)</f>
        <v>0</v>
      </c>
      <c r="BF184" s="113">
        <f>IF(U184="snížená",N184,0)</f>
        <v>0</v>
      </c>
      <c r="BG184" s="113">
        <f>IF(U184="zákl. přenesená",N184,0)</f>
        <v>0</v>
      </c>
      <c r="BH184" s="113">
        <f>IF(U184="sníž. přenesená",N184,0)</f>
        <v>0</v>
      </c>
      <c r="BI184" s="113">
        <f>IF(U184="nulová",N184,0)</f>
        <v>0</v>
      </c>
      <c r="BJ184" s="21" t="s">
        <v>88</v>
      </c>
      <c r="BK184" s="113">
        <f>ROUND(L184*K184,2)</f>
        <v>0</v>
      </c>
      <c r="BL184" s="21" t="s">
        <v>181</v>
      </c>
      <c r="BM184" s="21" t="s">
        <v>449</v>
      </c>
    </row>
    <row r="185" spans="2:47" s="1" customFormat="1" ht="22.5" customHeight="1">
      <c r="B185" s="38"/>
      <c r="C185" s="39"/>
      <c r="D185" s="39"/>
      <c r="E185" s="39"/>
      <c r="F185" s="315" t="s">
        <v>2675</v>
      </c>
      <c r="G185" s="316"/>
      <c r="H185" s="316"/>
      <c r="I185" s="316"/>
      <c r="J185" s="39"/>
      <c r="K185" s="39"/>
      <c r="L185" s="39"/>
      <c r="M185" s="39"/>
      <c r="N185" s="39"/>
      <c r="O185" s="39"/>
      <c r="P185" s="39"/>
      <c r="Q185" s="39"/>
      <c r="R185" s="40"/>
      <c r="T185" s="146"/>
      <c r="U185" s="39"/>
      <c r="V185" s="39"/>
      <c r="W185" s="39"/>
      <c r="X185" s="39"/>
      <c r="Y185" s="39"/>
      <c r="Z185" s="39"/>
      <c r="AA185" s="81"/>
      <c r="AT185" s="21" t="s">
        <v>475</v>
      </c>
      <c r="AU185" s="21" t="s">
        <v>140</v>
      </c>
    </row>
    <row r="186" spans="2:65" s="1" customFormat="1" ht="31.5" customHeight="1">
      <c r="B186" s="38"/>
      <c r="C186" s="202" t="s">
        <v>453</v>
      </c>
      <c r="D186" s="202" t="s">
        <v>352</v>
      </c>
      <c r="E186" s="203" t="s">
        <v>2676</v>
      </c>
      <c r="F186" s="307" t="s">
        <v>2677</v>
      </c>
      <c r="G186" s="307"/>
      <c r="H186" s="307"/>
      <c r="I186" s="307"/>
      <c r="J186" s="204" t="s">
        <v>461</v>
      </c>
      <c r="K186" s="205">
        <v>5</v>
      </c>
      <c r="L186" s="308">
        <v>0</v>
      </c>
      <c r="M186" s="309"/>
      <c r="N186" s="310">
        <f>ROUND(L186*K186,2)</f>
        <v>0</v>
      </c>
      <c r="O186" s="268"/>
      <c r="P186" s="268"/>
      <c r="Q186" s="268"/>
      <c r="R186" s="40"/>
      <c r="T186" s="175" t="s">
        <v>22</v>
      </c>
      <c r="U186" s="47" t="s">
        <v>45</v>
      </c>
      <c r="V186" s="39"/>
      <c r="W186" s="176">
        <f>V186*K186</f>
        <v>0</v>
      </c>
      <c r="X186" s="176">
        <v>0</v>
      </c>
      <c r="Y186" s="176">
        <f>X186*K186</f>
        <v>0</v>
      </c>
      <c r="Z186" s="176">
        <v>0</v>
      </c>
      <c r="AA186" s="177">
        <f>Z186*K186</f>
        <v>0</v>
      </c>
      <c r="AR186" s="21" t="s">
        <v>209</v>
      </c>
      <c r="AT186" s="21" t="s">
        <v>352</v>
      </c>
      <c r="AU186" s="21" t="s">
        <v>140</v>
      </c>
      <c r="AY186" s="21" t="s">
        <v>176</v>
      </c>
      <c r="BE186" s="113">
        <f>IF(U186="základní",N186,0)</f>
        <v>0</v>
      </c>
      <c r="BF186" s="113">
        <f>IF(U186="snížená",N186,0)</f>
        <v>0</v>
      </c>
      <c r="BG186" s="113">
        <f>IF(U186="zákl. přenesená",N186,0)</f>
        <v>0</v>
      </c>
      <c r="BH186" s="113">
        <f>IF(U186="sníž. přenesená",N186,0)</f>
        <v>0</v>
      </c>
      <c r="BI186" s="113">
        <f>IF(U186="nulová",N186,0)</f>
        <v>0</v>
      </c>
      <c r="BJ186" s="21" t="s">
        <v>88</v>
      </c>
      <c r="BK186" s="113">
        <f>ROUND(L186*K186,2)</f>
        <v>0</v>
      </c>
      <c r="BL186" s="21" t="s">
        <v>181</v>
      </c>
      <c r="BM186" s="21" t="s">
        <v>453</v>
      </c>
    </row>
    <row r="187" spans="2:47" s="1" customFormat="1" ht="22.5" customHeight="1">
      <c r="B187" s="38"/>
      <c r="C187" s="39"/>
      <c r="D187" s="39"/>
      <c r="E187" s="39"/>
      <c r="F187" s="315" t="s">
        <v>2678</v>
      </c>
      <c r="G187" s="316"/>
      <c r="H187" s="316"/>
      <c r="I187" s="316"/>
      <c r="J187" s="39"/>
      <c r="K187" s="39"/>
      <c r="L187" s="39"/>
      <c r="M187" s="39"/>
      <c r="N187" s="39"/>
      <c r="O187" s="39"/>
      <c r="P187" s="39"/>
      <c r="Q187" s="39"/>
      <c r="R187" s="40"/>
      <c r="T187" s="146"/>
      <c r="U187" s="39"/>
      <c r="V187" s="39"/>
      <c r="W187" s="39"/>
      <c r="X187" s="39"/>
      <c r="Y187" s="39"/>
      <c r="Z187" s="39"/>
      <c r="AA187" s="81"/>
      <c r="AT187" s="21" t="s">
        <v>475</v>
      </c>
      <c r="AU187" s="21" t="s">
        <v>140</v>
      </c>
    </row>
    <row r="188" spans="2:65" s="1" customFormat="1" ht="31.5" customHeight="1">
      <c r="B188" s="38"/>
      <c r="C188" s="202" t="s">
        <v>458</v>
      </c>
      <c r="D188" s="202" t="s">
        <v>352</v>
      </c>
      <c r="E188" s="203" t="s">
        <v>2679</v>
      </c>
      <c r="F188" s="307" t="s">
        <v>2680</v>
      </c>
      <c r="G188" s="307"/>
      <c r="H188" s="307"/>
      <c r="I188" s="307"/>
      <c r="J188" s="204" t="s">
        <v>315</v>
      </c>
      <c r="K188" s="205">
        <v>21</v>
      </c>
      <c r="L188" s="308">
        <v>0</v>
      </c>
      <c r="M188" s="309"/>
      <c r="N188" s="310">
        <f>ROUND(L188*K188,2)</f>
        <v>0</v>
      </c>
      <c r="O188" s="268"/>
      <c r="P188" s="268"/>
      <c r="Q188" s="268"/>
      <c r="R188" s="40"/>
      <c r="T188" s="175" t="s">
        <v>22</v>
      </c>
      <c r="U188" s="47" t="s">
        <v>45</v>
      </c>
      <c r="V188" s="39"/>
      <c r="W188" s="176">
        <f>V188*K188</f>
        <v>0</v>
      </c>
      <c r="X188" s="176">
        <v>0</v>
      </c>
      <c r="Y188" s="176">
        <f>X188*K188</f>
        <v>0</v>
      </c>
      <c r="Z188" s="176">
        <v>0</v>
      </c>
      <c r="AA188" s="177">
        <f>Z188*K188</f>
        <v>0</v>
      </c>
      <c r="AR188" s="21" t="s">
        <v>209</v>
      </c>
      <c r="AT188" s="21" t="s">
        <v>352</v>
      </c>
      <c r="AU188" s="21" t="s">
        <v>140</v>
      </c>
      <c r="AY188" s="21" t="s">
        <v>176</v>
      </c>
      <c r="BE188" s="113">
        <f>IF(U188="základní",N188,0)</f>
        <v>0</v>
      </c>
      <c r="BF188" s="113">
        <f>IF(U188="snížená",N188,0)</f>
        <v>0</v>
      </c>
      <c r="BG188" s="113">
        <f>IF(U188="zákl. přenesená",N188,0)</f>
        <v>0</v>
      </c>
      <c r="BH188" s="113">
        <f>IF(U188="sníž. přenesená",N188,0)</f>
        <v>0</v>
      </c>
      <c r="BI188" s="113">
        <f>IF(U188="nulová",N188,0)</f>
        <v>0</v>
      </c>
      <c r="BJ188" s="21" t="s">
        <v>88</v>
      </c>
      <c r="BK188" s="113">
        <f>ROUND(L188*K188,2)</f>
        <v>0</v>
      </c>
      <c r="BL188" s="21" t="s">
        <v>181</v>
      </c>
      <c r="BM188" s="21" t="s">
        <v>458</v>
      </c>
    </row>
    <row r="189" spans="2:47" s="1" customFormat="1" ht="22.5" customHeight="1">
      <c r="B189" s="38"/>
      <c r="C189" s="39"/>
      <c r="D189" s="39"/>
      <c r="E189" s="39"/>
      <c r="F189" s="315" t="s">
        <v>2681</v>
      </c>
      <c r="G189" s="316"/>
      <c r="H189" s="316"/>
      <c r="I189" s="316"/>
      <c r="J189" s="39"/>
      <c r="K189" s="39"/>
      <c r="L189" s="39"/>
      <c r="M189" s="39"/>
      <c r="N189" s="39"/>
      <c r="O189" s="39"/>
      <c r="P189" s="39"/>
      <c r="Q189" s="39"/>
      <c r="R189" s="40"/>
      <c r="T189" s="146"/>
      <c r="U189" s="39"/>
      <c r="V189" s="39"/>
      <c r="W189" s="39"/>
      <c r="X189" s="39"/>
      <c r="Y189" s="39"/>
      <c r="Z189" s="39"/>
      <c r="AA189" s="81"/>
      <c r="AT189" s="21" t="s">
        <v>475</v>
      </c>
      <c r="AU189" s="21" t="s">
        <v>140</v>
      </c>
    </row>
    <row r="190" spans="2:51" s="10" customFormat="1" ht="22.5" customHeight="1">
      <c r="B190" s="178"/>
      <c r="C190" s="179"/>
      <c r="D190" s="179"/>
      <c r="E190" s="180" t="s">
        <v>22</v>
      </c>
      <c r="F190" s="303" t="s">
        <v>2682</v>
      </c>
      <c r="G190" s="304"/>
      <c r="H190" s="304"/>
      <c r="I190" s="304"/>
      <c r="J190" s="179"/>
      <c r="K190" s="181">
        <v>21</v>
      </c>
      <c r="L190" s="179"/>
      <c r="M190" s="179"/>
      <c r="N190" s="179"/>
      <c r="O190" s="179"/>
      <c r="P190" s="179"/>
      <c r="Q190" s="179"/>
      <c r="R190" s="182"/>
      <c r="T190" s="183"/>
      <c r="U190" s="179"/>
      <c r="V190" s="179"/>
      <c r="W190" s="179"/>
      <c r="X190" s="179"/>
      <c r="Y190" s="179"/>
      <c r="Z190" s="179"/>
      <c r="AA190" s="184"/>
      <c r="AT190" s="185" t="s">
        <v>199</v>
      </c>
      <c r="AU190" s="185" t="s">
        <v>140</v>
      </c>
      <c r="AV190" s="10" t="s">
        <v>140</v>
      </c>
      <c r="AW190" s="10" t="s">
        <v>37</v>
      </c>
      <c r="AX190" s="10" t="s">
        <v>80</v>
      </c>
      <c r="AY190" s="185" t="s">
        <v>176</v>
      </c>
    </row>
    <row r="191" spans="2:51" s="11" customFormat="1" ht="22.5" customHeight="1">
      <c r="B191" s="186"/>
      <c r="C191" s="187"/>
      <c r="D191" s="187"/>
      <c r="E191" s="188" t="s">
        <v>22</v>
      </c>
      <c r="F191" s="271" t="s">
        <v>200</v>
      </c>
      <c r="G191" s="272"/>
      <c r="H191" s="272"/>
      <c r="I191" s="272"/>
      <c r="J191" s="187"/>
      <c r="K191" s="189">
        <v>21</v>
      </c>
      <c r="L191" s="187"/>
      <c r="M191" s="187"/>
      <c r="N191" s="187"/>
      <c r="O191" s="187"/>
      <c r="P191" s="187"/>
      <c r="Q191" s="187"/>
      <c r="R191" s="190"/>
      <c r="T191" s="191"/>
      <c r="U191" s="187"/>
      <c r="V191" s="187"/>
      <c r="W191" s="187"/>
      <c r="X191" s="187"/>
      <c r="Y191" s="187"/>
      <c r="Z191" s="187"/>
      <c r="AA191" s="192"/>
      <c r="AT191" s="193" t="s">
        <v>199</v>
      </c>
      <c r="AU191" s="193" t="s">
        <v>140</v>
      </c>
      <c r="AV191" s="11" t="s">
        <v>181</v>
      </c>
      <c r="AW191" s="11" t="s">
        <v>37</v>
      </c>
      <c r="AX191" s="11" t="s">
        <v>88</v>
      </c>
      <c r="AY191" s="193" t="s">
        <v>176</v>
      </c>
    </row>
    <row r="192" spans="2:65" s="1" customFormat="1" ht="31.5" customHeight="1">
      <c r="B192" s="38"/>
      <c r="C192" s="202" t="s">
        <v>463</v>
      </c>
      <c r="D192" s="202" t="s">
        <v>352</v>
      </c>
      <c r="E192" s="203" t="s">
        <v>2683</v>
      </c>
      <c r="F192" s="307" t="s">
        <v>2684</v>
      </c>
      <c r="G192" s="307"/>
      <c r="H192" s="307"/>
      <c r="I192" s="307"/>
      <c r="J192" s="204" t="s">
        <v>461</v>
      </c>
      <c r="K192" s="205">
        <v>50</v>
      </c>
      <c r="L192" s="308">
        <v>0</v>
      </c>
      <c r="M192" s="309"/>
      <c r="N192" s="310">
        <f>ROUND(L192*K192,2)</f>
        <v>0</v>
      </c>
      <c r="O192" s="268"/>
      <c r="P192" s="268"/>
      <c r="Q192" s="268"/>
      <c r="R192" s="40"/>
      <c r="T192" s="175" t="s">
        <v>22</v>
      </c>
      <c r="U192" s="47" t="s">
        <v>45</v>
      </c>
      <c r="V192" s="39"/>
      <c r="W192" s="176">
        <f>V192*K192</f>
        <v>0</v>
      </c>
      <c r="X192" s="176">
        <v>0</v>
      </c>
      <c r="Y192" s="176">
        <f>X192*K192</f>
        <v>0</v>
      </c>
      <c r="Z192" s="176">
        <v>0</v>
      </c>
      <c r="AA192" s="177">
        <f>Z192*K192</f>
        <v>0</v>
      </c>
      <c r="AR192" s="21" t="s">
        <v>209</v>
      </c>
      <c r="AT192" s="21" t="s">
        <v>352</v>
      </c>
      <c r="AU192" s="21" t="s">
        <v>140</v>
      </c>
      <c r="AY192" s="21" t="s">
        <v>176</v>
      </c>
      <c r="BE192" s="113">
        <f>IF(U192="základní",N192,0)</f>
        <v>0</v>
      </c>
      <c r="BF192" s="113">
        <f>IF(U192="snížená",N192,0)</f>
        <v>0</v>
      </c>
      <c r="BG192" s="113">
        <f>IF(U192="zákl. přenesená",N192,0)</f>
        <v>0</v>
      </c>
      <c r="BH192" s="113">
        <f>IF(U192="sníž. přenesená",N192,0)</f>
        <v>0</v>
      </c>
      <c r="BI192" s="113">
        <f>IF(U192="nulová",N192,0)</f>
        <v>0</v>
      </c>
      <c r="BJ192" s="21" t="s">
        <v>88</v>
      </c>
      <c r="BK192" s="113">
        <f>ROUND(L192*K192,2)</f>
        <v>0</v>
      </c>
      <c r="BL192" s="21" t="s">
        <v>181</v>
      </c>
      <c r="BM192" s="21" t="s">
        <v>463</v>
      </c>
    </row>
    <row r="193" spans="2:47" s="1" customFormat="1" ht="22.5" customHeight="1">
      <c r="B193" s="38"/>
      <c r="C193" s="39"/>
      <c r="D193" s="39"/>
      <c r="E193" s="39"/>
      <c r="F193" s="315" t="s">
        <v>2685</v>
      </c>
      <c r="G193" s="316"/>
      <c r="H193" s="316"/>
      <c r="I193" s="316"/>
      <c r="J193" s="39"/>
      <c r="K193" s="39"/>
      <c r="L193" s="39"/>
      <c r="M193" s="39"/>
      <c r="N193" s="39"/>
      <c r="O193" s="39"/>
      <c r="P193" s="39"/>
      <c r="Q193" s="39"/>
      <c r="R193" s="40"/>
      <c r="T193" s="146"/>
      <c r="U193" s="39"/>
      <c r="V193" s="39"/>
      <c r="W193" s="39"/>
      <c r="X193" s="39"/>
      <c r="Y193" s="39"/>
      <c r="Z193" s="39"/>
      <c r="AA193" s="81"/>
      <c r="AT193" s="21" t="s">
        <v>475</v>
      </c>
      <c r="AU193" s="21" t="s">
        <v>140</v>
      </c>
    </row>
    <row r="194" spans="2:65" s="1" customFormat="1" ht="31.5" customHeight="1">
      <c r="B194" s="38"/>
      <c r="C194" s="202" t="s">
        <v>470</v>
      </c>
      <c r="D194" s="202" t="s">
        <v>352</v>
      </c>
      <c r="E194" s="203" t="s">
        <v>2686</v>
      </c>
      <c r="F194" s="307" t="s">
        <v>2687</v>
      </c>
      <c r="G194" s="307"/>
      <c r="H194" s="307"/>
      <c r="I194" s="307"/>
      <c r="J194" s="204" t="s">
        <v>461</v>
      </c>
      <c r="K194" s="205">
        <v>10</v>
      </c>
      <c r="L194" s="308">
        <v>0</v>
      </c>
      <c r="M194" s="309"/>
      <c r="N194" s="310">
        <f>ROUND(L194*K194,2)</f>
        <v>0</v>
      </c>
      <c r="O194" s="268"/>
      <c r="P194" s="268"/>
      <c r="Q194" s="268"/>
      <c r="R194" s="40"/>
      <c r="T194" s="175" t="s">
        <v>22</v>
      </c>
      <c r="U194" s="47" t="s">
        <v>45</v>
      </c>
      <c r="V194" s="39"/>
      <c r="W194" s="176">
        <f>V194*K194</f>
        <v>0</v>
      </c>
      <c r="X194" s="176">
        <v>0</v>
      </c>
      <c r="Y194" s="176">
        <f>X194*K194</f>
        <v>0</v>
      </c>
      <c r="Z194" s="176">
        <v>0</v>
      </c>
      <c r="AA194" s="177">
        <f>Z194*K194</f>
        <v>0</v>
      </c>
      <c r="AR194" s="21" t="s">
        <v>209</v>
      </c>
      <c r="AT194" s="21" t="s">
        <v>352</v>
      </c>
      <c r="AU194" s="21" t="s">
        <v>140</v>
      </c>
      <c r="AY194" s="21" t="s">
        <v>176</v>
      </c>
      <c r="BE194" s="113">
        <f>IF(U194="základní",N194,0)</f>
        <v>0</v>
      </c>
      <c r="BF194" s="113">
        <f>IF(U194="snížená",N194,0)</f>
        <v>0</v>
      </c>
      <c r="BG194" s="113">
        <f>IF(U194="zákl. přenesená",N194,0)</f>
        <v>0</v>
      </c>
      <c r="BH194" s="113">
        <f>IF(U194="sníž. přenesená",N194,0)</f>
        <v>0</v>
      </c>
      <c r="BI194" s="113">
        <f>IF(U194="nulová",N194,0)</f>
        <v>0</v>
      </c>
      <c r="BJ194" s="21" t="s">
        <v>88</v>
      </c>
      <c r="BK194" s="113">
        <f>ROUND(L194*K194,2)</f>
        <v>0</v>
      </c>
      <c r="BL194" s="21" t="s">
        <v>181</v>
      </c>
      <c r="BM194" s="21" t="s">
        <v>470</v>
      </c>
    </row>
    <row r="195" spans="2:47" s="1" customFormat="1" ht="22.5" customHeight="1">
      <c r="B195" s="38"/>
      <c r="C195" s="39"/>
      <c r="D195" s="39"/>
      <c r="E195" s="39"/>
      <c r="F195" s="315" t="s">
        <v>2688</v>
      </c>
      <c r="G195" s="316"/>
      <c r="H195" s="316"/>
      <c r="I195" s="316"/>
      <c r="J195" s="39"/>
      <c r="K195" s="39"/>
      <c r="L195" s="39"/>
      <c r="M195" s="39"/>
      <c r="N195" s="39"/>
      <c r="O195" s="39"/>
      <c r="P195" s="39"/>
      <c r="Q195" s="39"/>
      <c r="R195" s="40"/>
      <c r="T195" s="146"/>
      <c r="U195" s="39"/>
      <c r="V195" s="39"/>
      <c r="W195" s="39"/>
      <c r="X195" s="39"/>
      <c r="Y195" s="39"/>
      <c r="Z195" s="39"/>
      <c r="AA195" s="81"/>
      <c r="AT195" s="21" t="s">
        <v>475</v>
      </c>
      <c r="AU195" s="21" t="s">
        <v>140</v>
      </c>
    </row>
    <row r="196" spans="2:65" s="1" customFormat="1" ht="31.5" customHeight="1">
      <c r="B196" s="38"/>
      <c r="C196" s="171" t="s">
        <v>476</v>
      </c>
      <c r="D196" s="171" t="s">
        <v>177</v>
      </c>
      <c r="E196" s="172" t="s">
        <v>2689</v>
      </c>
      <c r="F196" s="265" t="s">
        <v>2690</v>
      </c>
      <c r="G196" s="265"/>
      <c r="H196" s="265"/>
      <c r="I196" s="265"/>
      <c r="J196" s="173" t="s">
        <v>315</v>
      </c>
      <c r="K196" s="174">
        <v>50</v>
      </c>
      <c r="L196" s="266">
        <v>0</v>
      </c>
      <c r="M196" s="267"/>
      <c r="N196" s="268">
        <f>ROUND(L196*K196,2)</f>
        <v>0</v>
      </c>
      <c r="O196" s="268"/>
      <c r="P196" s="268"/>
      <c r="Q196" s="268"/>
      <c r="R196" s="40"/>
      <c r="T196" s="175" t="s">
        <v>22</v>
      </c>
      <c r="U196" s="47" t="s">
        <v>45</v>
      </c>
      <c r="V196" s="39"/>
      <c r="W196" s="176">
        <f>V196*K196</f>
        <v>0</v>
      </c>
      <c r="X196" s="176">
        <v>0</v>
      </c>
      <c r="Y196" s="176">
        <f>X196*K196</f>
        <v>0</v>
      </c>
      <c r="Z196" s="176">
        <v>0</v>
      </c>
      <c r="AA196" s="177">
        <f>Z196*K196</f>
        <v>0</v>
      </c>
      <c r="AR196" s="21" t="s">
        <v>181</v>
      </c>
      <c r="AT196" s="21" t="s">
        <v>177</v>
      </c>
      <c r="AU196" s="21" t="s">
        <v>140</v>
      </c>
      <c r="AY196" s="21" t="s">
        <v>176</v>
      </c>
      <c r="BE196" s="113">
        <f>IF(U196="základní",N196,0)</f>
        <v>0</v>
      </c>
      <c r="BF196" s="113">
        <f>IF(U196="snížená",N196,0)</f>
        <v>0</v>
      </c>
      <c r="BG196" s="113">
        <f>IF(U196="zákl. přenesená",N196,0)</f>
        <v>0</v>
      </c>
      <c r="BH196" s="113">
        <f>IF(U196="sníž. přenesená",N196,0)</f>
        <v>0</v>
      </c>
      <c r="BI196" s="113">
        <f>IF(U196="nulová",N196,0)</f>
        <v>0</v>
      </c>
      <c r="BJ196" s="21" t="s">
        <v>88</v>
      </c>
      <c r="BK196" s="113">
        <f>ROUND(L196*K196,2)</f>
        <v>0</v>
      </c>
      <c r="BL196" s="21" t="s">
        <v>181</v>
      </c>
      <c r="BM196" s="21" t="s">
        <v>476</v>
      </c>
    </row>
    <row r="197" spans="2:65" s="1" customFormat="1" ht="22.5" customHeight="1">
      <c r="B197" s="38"/>
      <c r="C197" s="202" t="s">
        <v>483</v>
      </c>
      <c r="D197" s="202" t="s">
        <v>352</v>
      </c>
      <c r="E197" s="203" t="s">
        <v>2691</v>
      </c>
      <c r="F197" s="307" t="s">
        <v>2692</v>
      </c>
      <c r="G197" s="307"/>
      <c r="H197" s="307"/>
      <c r="I197" s="307"/>
      <c r="J197" s="204" t="s">
        <v>315</v>
      </c>
      <c r="K197" s="205">
        <v>50</v>
      </c>
      <c r="L197" s="308">
        <v>0</v>
      </c>
      <c r="M197" s="309"/>
      <c r="N197" s="310">
        <f>ROUND(L197*K197,2)</f>
        <v>0</v>
      </c>
      <c r="O197" s="268"/>
      <c r="P197" s="268"/>
      <c r="Q197" s="268"/>
      <c r="R197" s="40"/>
      <c r="T197" s="175" t="s">
        <v>22</v>
      </c>
      <c r="U197" s="47" t="s">
        <v>45</v>
      </c>
      <c r="V197" s="39"/>
      <c r="W197" s="176">
        <f>V197*K197</f>
        <v>0</v>
      </c>
      <c r="X197" s="176">
        <v>0</v>
      </c>
      <c r="Y197" s="176">
        <f>X197*K197</f>
        <v>0</v>
      </c>
      <c r="Z197" s="176">
        <v>0</v>
      </c>
      <c r="AA197" s="177">
        <f>Z197*K197</f>
        <v>0</v>
      </c>
      <c r="AR197" s="21" t="s">
        <v>209</v>
      </c>
      <c r="AT197" s="21" t="s">
        <v>352</v>
      </c>
      <c r="AU197" s="21" t="s">
        <v>140</v>
      </c>
      <c r="AY197" s="21" t="s">
        <v>176</v>
      </c>
      <c r="BE197" s="113">
        <f>IF(U197="základní",N197,0)</f>
        <v>0</v>
      </c>
      <c r="BF197" s="113">
        <f>IF(U197="snížená",N197,0)</f>
        <v>0</v>
      </c>
      <c r="BG197" s="113">
        <f>IF(U197="zákl. přenesená",N197,0)</f>
        <v>0</v>
      </c>
      <c r="BH197" s="113">
        <f>IF(U197="sníž. přenesená",N197,0)</f>
        <v>0</v>
      </c>
      <c r="BI197" s="113">
        <f>IF(U197="nulová",N197,0)</f>
        <v>0</v>
      </c>
      <c r="BJ197" s="21" t="s">
        <v>88</v>
      </c>
      <c r="BK197" s="113">
        <f>ROUND(L197*K197,2)</f>
        <v>0</v>
      </c>
      <c r="BL197" s="21" t="s">
        <v>181</v>
      </c>
      <c r="BM197" s="21" t="s">
        <v>483</v>
      </c>
    </row>
    <row r="198" spans="2:65" s="1" customFormat="1" ht="22.5" customHeight="1">
      <c r="B198" s="38"/>
      <c r="C198" s="171" t="s">
        <v>490</v>
      </c>
      <c r="D198" s="171" t="s">
        <v>177</v>
      </c>
      <c r="E198" s="172" t="s">
        <v>2693</v>
      </c>
      <c r="F198" s="265" t="s">
        <v>2694</v>
      </c>
      <c r="G198" s="265"/>
      <c r="H198" s="265"/>
      <c r="I198" s="265"/>
      <c r="J198" s="173" t="s">
        <v>461</v>
      </c>
      <c r="K198" s="174">
        <v>7</v>
      </c>
      <c r="L198" s="266">
        <v>0</v>
      </c>
      <c r="M198" s="267"/>
      <c r="N198" s="268">
        <f>ROUND(L198*K198,2)</f>
        <v>0</v>
      </c>
      <c r="O198" s="268"/>
      <c r="P198" s="268"/>
      <c r="Q198" s="268"/>
      <c r="R198" s="40"/>
      <c r="T198" s="175" t="s">
        <v>22</v>
      </c>
      <c r="U198" s="47" t="s">
        <v>45</v>
      </c>
      <c r="V198" s="39"/>
      <c r="W198" s="176">
        <f>V198*K198</f>
        <v>0</v>
      </c>
      <c r="X198" s="176">
        <v>0</v>
      </c>
      <c r="Y198" s="176">
        <f>X198*K198</f>
        <v>0</v>
      </c>
      <c r="Z198" s="176">
        <v>0</v>
      </c>
      <c r="AA198" s="177">
        <f>Z198*K198</f>
        <v>0</v>
      </c>
      <c r="AR198" s="21" t="s">
        <v>181</v>
      </c>
      <c r="AT198" s="21" t="s">
        <v>177</v>
      </c>
      <c r="AU198" s="21" t="s">
        <v>140</v>
      </c>
      <c r="AY198" s="21" t="s">
        <v>176</v>
      </c>
      <c r="BE198" s="113">
        <f>IF(U198="základní",N198,0)</f>
        <v>0</v>
      </c>
      <c r="BF198" s="113">
        <f>IF(U198="snížená",N198,0)</f>
        <v>0</v>
      </c>
      <c r="BG198" s="113">
        <f>IF(U198="zákl. přenesená",N198,0)</f>
        <v>0</v>
      </c>
      <c r="BH198" s="113">
        <f>IF(U198="sníž. přenesená",N198,0)</f>
        <v>0</v>
      </c>
      <c r="BI198" s="113">
        <f>IF(U198="nulová",N198,0)</f>
        <v>0</v>
      </c>
      <c r="BJ198" s="21" t="s">
        <v>88</v>
      </c>
      <c r="BK198" s="113">
        <f>ROUND(L198*K198,2)</f>
        <v>0</v>
      </c>
      <c r="BL198" s="21" t="s">
        <v>181</v>
      </c>
      <c r="BM198" s="21" t="s">
        <v>490</v>
      </c>
    </row>
    <row r="199" spans="2:65" s="1" customFormat="1" ht="22.5" customHeight="1">
      <c r="B199" s="38"/>
      <c r="C199" s="202" t="s">
        <v>496</v>
      </c>
      <c r="D199" s="202" t="s">
        <v>352</v>
      </c>
      <c r="E199" s="203" t="s">
        <v>2695</v>
      </c>
      <c r="F199" s="307" t="s">
        <v>2696</v>
      </c>
      <c r="G199" s="307"/>
      <c r="H199" s="307"/>
      <c r="I199" s="307"/>
      <c r="J199" s="204" t="s">
        <v>461</v>
      </c>
      <c r="K199" s="205">
        <v>7</v>
      </c>
      <c r="L199" s="308">
        <v>0</v>
      </c>
      <c r="M199" s="309"/>
      <c r="N199" s="310">
        <f>ROUND(L199*K199,2)</f>
        <v>0</v>
      </c>
      <c r="O199" s="268"/>
      <c r="P199" s="268"/>
      <c r="Q199" s="268"/>
      <c r="R199" s="40"/>
      <c r="T199" s="175" t="s">
        <v>22</v>
      </c>
      <c r="U199" s="47" t="s">
        <v>45</v>
      </c>
      <c r="V199" s="39"/>
      <c r="W199" s="176">
        <f>V199*K199</f>
        <v>0</v>
      </c>
      <c r="X199" s="176">
        <v>0</v>
      </c>
      <c r="Y199" s="176">
        <f>X199*K199</f>
        <v>0</v>
      </c>
      <c r="Z199" s="176">
        <v>0</v>
      </c>
      <c r="AA199" s="177">
        <f>Z199*K199</f>
        <v>0</v>
      </c>
      <c r="AR199" s="21" t="s">
        <v>209</v>
      </c>
      <c r="AT199" s="21" t="s">
        <v>352</v>
      </c>
      <c r="AU199" s="21" t="s">
        <v>140</v>
      </c>
      <c r="AY199" s="21" t="s">
        <v>176</v>
      </c>
      <c r="BE199" s="113">
        <f>IF(U199="základní",N199,0)</f>
        <v>0</v>
      </c>
      <c r="BF199" s="113">
        <f>IF(U199="snížená",N199,0)</f>
        <v>0</v>
      </c>
      <c r="BG199" s="113">
        <f>IF(U199="zákl. přenesená",N199,0)</f>
        <v>0</v>
      </c>
      <c r="BH199" s="113">
        <f>IF(U199="sníž. přenesená",N199,0)</f>
        <v>0</v>
      </c>
      <c r="BI199" s="113">
        <f>IF(U199="nulová",N199,0)</f>
        <v>0</v>
      </c>
      <c r="BJ199" s="21" t="s">
        <v>88</v>
      </c>
      <c r="BK199" s="113">
        <f>ROUND(L199*K199,2)</f>
        <v>0</v>
      </c>
      <c r="BL199" s="21" t="s">
        <v>181</v>
      </c>
      <c r="BM199" s="21" t="s">
        <v>496</v>
      </c>
    </row>
    <row r="200" spans="2:63" s="9" customFormat="1" ht="29.85" customHeight="1">
      <c r="B200" s="160"/>
      <c r="C200" s="161"/>
      <c r="D200" s="170" t="s">
        <v>2583</v>
      </c>
      <c r="E200" s="170"/>
      <c r="F200" s="170"/>
      <c r="G200" s="170"/>
      <c r="H200" s="170"/>
      <c r="I200" s="170"/>
      <c r="J200" s="170"/>
      <c r="K200" s="170"/>
      <c r="L200" s="170"/>
      <c r="M200" s="170"/>
      <c r="N200" s="277">
        <f>BK200</f>
        <v>0</v>
      </c>
      <c r="O200" s="278"/>
      <c r="P200" s="278"/>
      <c r="Q200" s="278"/>
      <c r="R200" s="163"/>
      <c r="T200" s="164"/>
      <c r="U200" s="161"/>
      <c r="V200" s="161"/>
      <c r="W200" s="165">
        <f>SUM(W201:W233)</f>
        <v>0</v>
      </c>
      <c r="X200" s="161"/>
      <c r="Y200" s="165">
        <f>SUM(Y201:Y233)</f>
        <v>0</v>
      </c>
      <c r="Z200" s="161"/>
      <c r="AA200" s="166">
        <f>SUM(AA201:AA233)</f>
        <v>0</v>
      </c>
      <c r="AR200" s="167" t="s">
        <v>88</v>
      </c>
      <c r="AT200" s="168" t="s">
        <v>79</v>
      </c>
      <c r="AU200" s="168" t="s">
        <v>88</v>
      </c>
      <c r="AY200" s="167" t="s">
        <v>176</v>
      </c>
      <c r="BK200" s="169">
        <f>SUM(BK201:BK233)</f>
        <v>0</v>
      </c>
    </row>
    <row r="201" spans="2:65" s="1" customFormat="1" ht="31.5" customHeight="1">
      <c r="B201" s="38"/>
      <c r="C201" s="171" t="s">
        <v>500</v>
      </c>
      <c r="D201" s="171" t="s">
        <v>177</v>
      </c>
      <c r="E201" s="172" t="s">
        <v>2697</v>
      </c>
      <c r="F201" s="265" t="s">
        <v>2698</v>
      </c>
      <c r="G201" s="265"/>
      <c r="H201" s="265"/>
      <c r="I201" s="265"/>
      <c r="J201" s="173" t="s">
        <v>315</v>
      </c>
      <c r="K201" s="174">
        <v>28</v>
      </c>
      <c r="L201" s="266">
        <v>0</v>
      </c>
      <c r="M201" s="267"/>
      <c r="N201" s="268">
        <f>ROUND(L201*K201,2)</f>
        <v>0</v>
      </c>
      <c r="O201" s="268"/>
      <c r="P201" s="268"/>
      <c r="Q201" s="268"/>
      <c r="R201" s="40"/>
      <c r="T201" s="175" t="s">
        <v>22</v>
      </c>
      <c r="U201" s="47" t="s">
        <v>45</v>
      </c>
      <c r="V201" s="39"/>
      <c r="W201" s="176">
        <f>V201*K201</f>
        <v>0</v>
      </c>
      <c r="X201" s="176">
        <v>0</v>
      </c>
      <c r="Y201" s="176">
        <f>X201*K201</f>
        <v>0</v>
      </c>
      <c r="Z201" s="176">
        <v>0</v>
      </c>
      <c r="AA201" s="177">
        <f>Z201*K201</f>
        <v>0</v>
      </c>
      <c r="AR201" s="21" t="s">
        <v>181</v>
      </c>
      <c r="AT201" s="21" t="s">
        <v>177</v>
      </c>
      <c r="AU201" s="21" t="s">
        <v>140</v>
      </c>
      <c r="AY201" s="21" t="s">
        <v>176</v>
      </c>
      <c r="BE201" s="113">
        <f>IF(U201="základní",N201,0)</f>
        <v>0</v>
      </c>
      <c r="BF201" s="113">
        <f>IF(U201="snížená",N201,0)</f>
        <v>0</v>
      </c>
      <c r="BG201" s="113">
        <f>IF(U201="zákl. přenesená",N201,0)</f>
        <v>0</v>
      </c>
      <c r="BH201" s="113">
        <f>IF(U201="sníž. přenesená",N201,0)</f>
        <v>0</v>
      </c>
      <c r="BI201" s="113">
        <f>IF(U201="nulová",N201,0)</f>
        <v>0</v>
      </c>
      <c r="BJ201" s="21" t="s">
        <v>88</v>
      </c>
      <c r="BK201" s="113">
        <f>ROUND(L201*K201,2)</f>
        <v>0</v>
      </c>
      <c r="BL201" s="21" t="s">
        <v>181</v>
      </c>
      <c r="BM201" s="21" t="s">
        <v>500</v>
      </c>
    </row>
    <row r="202" spans="2:65" s="1" customFormat="1" ht="22.5" customHeight="1">
      <c r="B202" s="38"/>
      <c r="C202" s="202" t="s">
        <v>505</v>
      </c>
      <c r="D202" s="202" t="s">
        <v>352</v>
      </c>
      <c r="E202" s="203" t="s">
        <v>2699</v>
      </c>
      <c r="F202" s="307" t="s">
        <v>2700</v>
      </c>
      <c r="G202" s="307"/>
      <c r="H202" s="307"/>
      <c r="I202" s="307"/>
      <c r="J202" s="204" t="s">
        <v>315</v>
      </c>
      <c r="K202" s="205">
        <v>12</v>
      </c>
      <c r="L202" s="308">
        <v>0</v>
      </c>
      <c r="M202" s="309"/>
      <c r="N202" s="310">
        <f>ROUND(L202*K202,2)</f>
        <v>0</v>
      </c>
      <c r="O202" s="268"/>
      <c r="P202" s="268"/>
      <c r="Q202" s="268"/>
      <c r="R202" s="40"/>
      <c r="T202" s="175" t="s">
        <v>22</v>
      </c>
      <c r="U202" s="47" t="s">
        <v>45</v>
      </c>
      <c r="V202" s="39"/>
      <c r="W202" s="176">
        <f>V202*K202</f>
        <v>0</v>
      </c>
      <c r="X202" s="176">
        <v>0</v>
      </c>
      <c r="Y202" s="176">
        <f>X202*K202</f>
        <v>0</v>
      </c>
      <c r="Z202" s="176">
        <v>0</v>
      </c>
      <c r="AA202" s="177">
        <f>Z202*K202</f>
        <v>0</v>
      </c>
      <c r="AR202" s="21" t="s">
        <v>209</v>
      </c>
      <c r="AT202" s="21" t="s">
        <v>352</v>
      </c>
      <c r="AU202" s="21" t="s">
        <v>140</v>
      </c>
      <c r="AY202" s="21" t="s">
        <v>176</v>
      </c>
      <c r="BE202" s="113">
        <f>IF(U202="základní",N202,0)</f>
        <v>0</v>
      </c>
      <c r="BF202" s="113">
        <f>IF(U202="snížená",N202,0)</f>
        <v>0</v>
      </c>
      <c r="BG202" s="113">
        <f>IF(U202="zákl. přenesená",N202,0)</f>
        <v>0</v>
      </c>
      <c r="BH202" s="113">
        <f>IF(U202="sníž. přenesená",N202,0)</f>
        <v>0</v>
      </c>
      <c r="BI202" s="113">
        <f>IF(U202="nulová",N202,0)</f>
        <v>0</v>
      </c>
      <c r="BJ202" s="21" t="s">
        <v>88</v>
      </c>
      <c r="BK202" s="113">
        <f>ROUND(L202*K202,2)</f>
        <v>0</v>
      </c>
      <c r="BL202" s="21" t="s">
        <v>181</v>
      </c>
      <c r="BM202" s="21" t="s">
        <v>505</v>
      </c>
    </row>
    <row r="203" spans="2:47" s="1" customFormat="1" ht="22.5" customHeight="1">
      <c r="B203" s="38"/>
      <c r="C203" s="39"/>
      <c r="D203" s="39"/>
      <c r="E203" s="39"/>
      <c r="F203" s="315" t="s">
        <v>2701</v>
      </c>
      <c r="G203" s="316"/>
      <c r="H203" s="316"/>
      <c r="I203" s="316"/>
      <c r="J203" s="39"/>
      <c r="K203" s="39"/>
      <c r="L203" s="39"/>
      <c r="M203" s="39"/>
      <c r="N203" s="39"/>
      <c r="O203" s="39"/>
      <c r="P203" s="39"/>
      <c r="Q203" s="39"/>
      <c r="R203" s="40"/>
      <c r="T203" s="146"/>
      <c r="U203" s="39"/>
      <c r="V203" s="39"/>
      <c r="W203" s="39"/>
      <c r="X203" s="39"/>
      <c r="Y203" s="39"/>
      <c r="Z203" s="39"/>
      <c r="AA203" s="81"/>
      <c r="AT203" s="21" t="s">
        <v>475</v>
      </c>
      <c r="AU203" s="21" t="s">
        <v>140</v>
      </c>
    </row>
    <row r="204" spans="2:51" s="10" customFormat="1" ht="22.5" customHeight="1">
      <c r="B204" s="178"/>
      <c r="C204" s="179"/>
      <c r="D204" s="179"/>
      <c r="E204" s="180" t="s">
        <v>22</v>
      </c>
      <c r="F204" s="303" t="s">
        <v>2702</v>
      </c>
      <c r="G204" s="304"/>
      <c r="H204" s="304"/>
      <c r="I204" s="304"/>
      <c r="J204" s="179"/>
      <c r="K204" s="181">
        <v>12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199</v>
      </c>
      <c r="AU204" s="185" t="s">
        <v>140</v>
      </c>
      <c r="AV204" s="10" t="s">
        <v>140</v>
      </c>
      <c r="AW204" s="10" t="s">
        <v>37</v>
      </c>
      <c r="AX204" s="10" t="s">
        <v>80</v>
      </c>
      <c r="AY204" s="185" t="s">
        <v>176</v>
      </c>
    </row>
    <row r="205" spans="2:51" s="11" customFormat="1" ht="22.5" customHeight="1">
      <c r="B205" s="186"/>
      <c r="C205" s="187"/>
      <c r="D205" s="187"/>
      <c r="E205" s="188" t="s">
        <v>22</v>
      </c>
      <c r="F205" s="271" t="s">
        <v>200</v>
      </c>
      <c r="G205" s="272"/>
      <c r="H205" s="272"/>
      <c r="I205" s="272"/>
      <c r="J205" s="187"/>
      <c r="K205" s="189">
        <v>12</v>
      </c>
      <c r="L205" s="187"/>
      <c r="M205" s="187"/>
      <c r="N205" s="187"/>
      <c r="O205" s="187"/>
      <c r="P205" s="187"/>
      <c r="Q205" s="187"/>
      <c r="R205" s="190"/>
      <c r="T205" s="191"/>
      <c r="U205" s="187"/>
      <c r="V205" s="187"/>
      <c r="W205" s="187"/>
      <c r="X205" s="187"/>
      <c r="Y205" s="187"/>
      <c r="Z205" s="187"/>
      <c r="AA205" s="192"/>
      <c r="AT205" s="193" t="s">
        <v>199</v>
      </c>
      <c r="AU205" s="193" t="s">
        <v>140</v>
      </c>
      <c r="AV205" s="11" t="s">
        <v>181</v>
      </c>
      <c r="AW205" s="11" t="s">
        <v>37</v>
      </c>
      <c r="AX205" s="11" t="s">
        <v>88</v>
      </c>
      <c r="AY205" s="193" t="s">
        <v>176</v>
      </c>
    </row>
    <row r="206" spans="2:65" s="1" customFormat="1" ht="22.5" customHeight="1">
      <c r="B206" s="38"/>
      <c r="C206" s="202" t="s">
        <v>509</v>
      </c>
      <c r="D206" s="202" t="s">
        <v>352</v>
      </c>
      <c r="E206" s="203" t="s">
        <v>2703</v>
      </c>
      <c r="F206" s="307" t="s">
        <v>2704</v>
      </c>
      <c r="G206" s="307"/>
      <c r="H206" s="307"/>
      <c r="I206" s="307"/>
      <c r="J206" s="204" t="s">
        <v>315</v>
      </c>
      <c r="K206" s="205">
        <v>16</v>
      </c>
      <c r="L206" s="308">
        <v>0</v>
      </c>
      <c r="M206" s="309"/>
      <c r="N206" s="310">
        <f>ROUND(L206*K206,2)</f>
        <v>0</v>
      </c>
      <c r="O206" s="268"/>
      <c r="P206" s="268"/>
      <c r="Q206" s="268"/>
      <c r="R206" s="40"/>
      <c r="T206" s="175" t="s">
        <v>22</v>
      </c>
      <c r="U206" s="47" t="s">
        <v>45</v>
      </c>
      <c r="V206" s="39"/>
      <c r="W206" s="176">
        <f>V206*K206</f>
        <v>0</v>
      </c>
      <c r="X206" s="176">
        <v>0</v>
      </c>
      <c r="Y206" s="176">
        <f>X206*K206</f>
        <v>0</v>
      </c>
      <c r="Z206" s="176">
        <v>0</v>
      </c>
      <c r="AA206" s="177">
        <f>Z206*K206</f>
        <v>0</v>
      </c>
      <c r="AR206" s="21" t="s">
        <v>209</v>
      </c>
      <c r="AT206" s="21" t="s">
        <v>352</v>
      </c>
      <c r="AU206" s="21" t="s">
        <v>140</v>
      </c>
      <c r="AY206" s="21" t="s">
        <v>176</v>
      </c>
      <c r="BE206" s="113">
        <f>IF(U206="základní",N206,0)</f>
        <v>0</v>
      </c>
      <c r="BF206" s="113">
        <f>IF(U206="snížená",N206,0)</f>
        <v>0</v>
      </c>
      <c r="BG206" s="113">
        <f>IF(U206="zákl. přenesená",N206,0)</f>
        <v>0</v>
      </c>
      <c r="BH206" s="113">
        <f>IF(U206="sníž. přenesená",N206,0)</f>
        <v>0</v>
      </c>
      <c r="BI206" s="113">
        <f>IF(U206="nulová",N206,0)</f>
        <v>0</v>
      </c>
      <c r="BJ206" s="21" t="s">
        <v>88</v>
      </c>
      <c r="BK206" s="113">
        <f>ROUND(L206*K206,2)</f>
        <v>0</v>
      </c>
      <c r="BL206" s="21" t="s">
        <v>181</v>
      </c>
      <c r="BM206" s="21" t="s">
        <v>509</v>
      </c>
    </row>
    <row r="207" spans="2:47" s="1" customFormat="1" ht="22.5" customHeight="1">
      <c r="B207" s="38"/>
      <c r="C207" s="39"/>
      <c r="D207" s="39"/>
      <c r="E207" s="39"/>
      <c r="F207" s="315" t="s">
        <v>2701</v>
      </c>
      <c r="G207" s="316"/>
      <c r="H207" s="316"/>
      <c r="I207" s="316"/>
      <c r="J207" s="39"/>
      <c r="K207" s="39"/>
      <c r="L207" s="39"/>
      <c r="M207" s="39"/>
      <c r="N207" s="39"/>
      <c r="O207" s="39"/>
      <c r="P207" s="39"/>
      <c r="Q207" s="39"/>
      <c r="R207" s="40"/>
      <c r="T207" s="146"/>
      <c r="U207" s="39"/>
      <c r="V207" s="39"/>
      <c r="W207" s="39"/>
      <c r="X207" s="39"/>
      <c r="Y207" s="39"/>
      <c r="Z207" s="39"/>
      <c r="AA207" s="81"/>
      <c r="AT207" s="21" t="s">
        <v>475</v>
      </c>
      <c r="AU207" s="21" t="s">
        <v>140</v>
      </c>
    </row>
    <row r="208" spans="2:51" s="10" customFormat="1" ht="22.5" customHeight="1">
      <c r="B208" s="178"/>
      <c r="C208" s="179"/>
      <c r="D208" s="179"/>
      <c r="E208" s="180" t="s">
        <v>22</v>
      </c>
      <c r="F208" s="303" t="s">
        <v>2705</v>
      </c>
      <c r="G208" s="304"/>
      <c r="H208" s="304"/>
      <c r="I208" s="304"/>
      <c r="J208" s="179"/>
      <c r="K208" s="181">
        <v>16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199</v>
      </c>
      <c r="AU208" s="185" t="s">
        <v>140</v>
      </c>
      <c r="AV208" s="10" t="s">
        <v>140</v>
      </c>
      <c r="AW208" s="10" t="s">
        <v>37</v>
      </c>
      <c r="AX208" s="10" t="s">
        <v>80</v>
      </c>
      <c r="AY208" s="185" t="s">
        <v>176</v>
      </c>
    </row>
    <row r="209" spans="2:51" s="11" customFormat="1" ht="22.5" customHeight="1">
      <c r="B209" s="186"/>
      <c r="C209" s="187"/>
      <c r="D209" s="187"/>
      <c r="E209" s="188" t="s">
        <v>22</v>
      </c>
      <c r="F209" s="271" t="s">
        <v>200</v>
      </c>
      <c r="G209" s="272"/>
      <c r="H209" s="272"/>
      <c r="I209" s="272"/>
      <c r="J209" s="187"/>
      <c r="K209" s="189">
        <v>16</v>
      </c>
      <c r="L209" s="187"/>
      <c r="M209" s="187"/>
      <c r="N209" s="187"/>
      <c r="O209" s="187"/>
      <c r="P209" s="187"/>
      <c r="Q209" s="187"/>
      <c r="R209" s="190"/>
      <c r="T209" s="191"/>
      <c r="U209" s="187"/>
      <c r="V209" s="187"/>
      <c r="W209" s="187"/>
      <c r="X209" s="187"/>
      <c r="Y209" s="187"/>
      <c r="Z209" s="187"/>
      <c r="AA209" s="192"/>
      <c r="AT209" s="193" t="s">
        <v>199</v>
      </c>
      <c r="AU209" s="193" t="s">
        <v>140</v>
      </c>
      <c r="AV209" s="11" t="s">
        <v>181</v>
      </c>
      <c r="AW209" s="11" t="s">
        <v>37</v>
      </c>
      <c r="AX209" s="11" t="s">
        <v>88</v>
      </c>
      <c r="AY209" s="193" t="s">
        <v>176</v>
      </c>
    </row>
    <row r="210" spans="2:65" s="1" customFormat="1" ht="31.5" customHeight="1">
      <c r="B210" s="38"/>
      <c r="C210" s="171" t="s">
        <v>514</v>
      </c>
      <c r="D210" s="171" t="s">
        <v>177</v>
      </c>
      <c r="E210" s="172" t="s">
        <v>2706</v>
      </c>
      <c r="F210" s="265" t="s">
        <v>2707</v>
      </c>
      <c r="G210" s="265"/>
      <c r="H210" s="265"/>
      <c r="I210" s="265"/>
      <c r="J210" s="173" t="s">
        <v>315</v>
      </c>
      <c r="K210" s="174">
        <v>1575</v>
      </c>
      <c r="L210" s="266">
        <v>0</v>
      </c>
      <c r="M210" s="267"/>
      <c r="N210" s="268">
        <f>ROUND(L210*K210,2)</f>
        <v>0</v>
      </c>
      <c r="O210" s="268"/>
      <c r="P210" s="268"/>
      <c r="Q210" s="268"/>
      <c r="R210" s="40"/>
      <c r="T210" s="175" t="s">
        <v>22</v>
      </c>
      <c r="U210" s="47" t="s">
        <v>45</v>
      </c>
      <c r="V210" s="39"/>
      <c r="W210" s="176">
        <f>V210*K210</f>
        <v>0</v>
      </c>
      <c r="X210" s="176">
        <v>0</v>
      </c>
      <c r="Y210" s="176">
        <f>X210*K210</f>
        <v>0</v>
      </c>
      <c r="Z210" s="176">
        <v>0</v>
      </c>
      <c r="AA210" s="177">
        <f>Z210*K210</f>
        <v>0</v>
      </c>
      <c r="AR210" s="21" t="s">
        <v>181</v>
      </c>
      <c r="AT210" s="21" t="s">
        <v>177</v>
      </c>
      <c r="AU210" s="21" t="s">
        <v>140</v>
      </c>
      <c r="AY210" s="21" t="s">
        <v>176</v>
      </c>
      <c r="BE210" s="113">
        <f>IF(U210="základní",N210,0)</f>
        <v>0</v>
      </c>
      <c r="BF210" s="113">
        <f>IF(U210="snížená",N210,0)</f>
        <v>0</v>
      </c>
      <c r="BG210" s="113">
        <f>IF(U210="zákl. přenesená",N210,0)</f>
        <v>0</v>
      </c>
      <c r="BH210" s="113">
        <f>IF(U210="sníž. přenesená",N210,0)</f>
        <v>0</v>
      </c>
      <c r="BI210" s="113">
        <f>IF(U210="nulová",N210,0)</f>
        <v>0</v>
      </c>
      <c r="BJ210" s="21" t="s">
        <v>88</v>
      </c>
      <c r="BK210" s="113">
        <f>ROUND(L210*K210,2)</f>
        <v>0</v>
      </c>
      <c r="BL210" s="21" t="s">
        <v>181</v>
      </c>
      <c r="BM210" s="21" t="s">
        <v>514</v>
      </c>
    </row>
    <row r="211" spans="2:65" s="1" customFormat="1" ht="22.5" customHeight="1">
      <c r="B211" s="38"/>
      <c r="C211" s="202" t="s">
        <v>519</v>
      </c>
      <c r="D211" s="202" t="s">
        <v>352</v>
      </c>
      <c r="E211" s="203" t="s">
        <v>2708</v>
      </c>
      <c r="F211" s="307" t="s">
        <v>2709</v>
      </c>
      <c r="G211" s="307"/>
      <c r="H211" s="307"/>
      <c r="I211" s="307"/>
      <c r="J211" s="204" t="s">
        <v>315</v>
      </c>
      <c r="K211" s="205">
        <v>1575</v>
      </c>
      <c r="L211" s="308">
        <v>0</v>
      </c>
      <c r="M211" s="309"/>
      <c r="N211" s="310">
        <f>ROUND(L211*K211,2)</f>
        <v>0</v>
      </c>
      <c r="O211" s="268"/>
      <c r="P211" s="268"/>
      <c r="Q211" s="268"/>
      <c r="R211" s="40"/>
      <c r="T211" s="175" t="s">
        <v>22</v>
      </c>
      <c r="U211" s="47" t="s">
        <v>45</v>
      </c>
      <c r="V211" s="39"/>
      <c r="W211" s="176">
        <f>V211*K211</f>
        <v>0</v>
      </c>
      <c r="X211" s="176">
        <v>0</v>
      </c>
      <c r="Y211" s="176">
        <f>X211*K211</f>
        <v>0</v>
      </c>
      <c r="Z211" s="176">
        <v>0</v>
      </c>
      <c r="AA211" s="177">
        <f>Z211*K211</f>
        <v>0</v>
      </c>
      <c r="AR211" s="21" t="s">
        <v>209</v>
      </c>
      <c r="AT211" s="21" t="s">
        <v>352</v>
      </c>
      <c r="AU211" s="21" t="s">
        <v>140</v>
      </c>
      <c r="AY211" s="21" t="s">
        <v>176</v>
      </c>
      <c r="BE211" s="113">
        <f>IF(U211="základní",N211,0)</f>
        <v>0</v>
      </c>
      <c r="BF211" s="113">
        <f>IF(U211="snížená",N211,0)</f>
        <v>0</v>
      </c>
      <c r="BG211" s="113">
        <f>IF(U211="zákl. přenesená",N211,0)</f>
        <v>0</v>
      </c>
      <c r="BH211" s="113">
        <f>IF(U211="sníž. přenesená",N211,0)</f>
        <v>0</v>
      </c>
      <c r="BI211" s="113">
        <f>IF(U211="nulová",N211,0)</f>
        <v>0</v>
      </c>
      <c r="BJ211" s="21" t="s">
        <v>88</v>
      </c>
      <c r="BK211" s="113">
        <f>ROUND(L211*K211,2)</f>
        <v>0</v>
      </c>
      <c r="BL211" s="21" t="s">
        <v>181</v>
      </c>
      <c r="BM211" s="21" t="s">
        <v>519</v>
      </c>
    </row>
    <row r="212" spans="2:51" s="10" customFormat="1" ht="22.5" customHeight="1">
      <c r="B212" s="178"/>
      <c r="C212" s="179"/>
      <c r="D212" s="179"/>
      <c r="E212" s="180" t="s">
        <v>22</v>
      </c>
      <c r="F212" s="269" t="s">
        <v>2710</v>
      </c>
      <c r="G212" s="270"/>
      <c r="H212" s="270"/>
      <c r="I212" s="270"/>
      <c r="J212" s="179"/>
      <c r="K212" s="181">
        <v>1575</v>
      </c>
      <c r="L212" s="179"/>
      <c r="M212" s="179"/>
      <c r="N212" s="179"/>
      <c r="O212" s="179"/>
      <c r="P212" s="179"/>
      <c r="Q212" s="179"/>
      <c r="R212" s="182"/>
      <c r="T212" s="183"/>
      <c r="U212" s="179"/>
      <c r="V212" s="179"/>
      <c r="W212" s="179"/>
      <c r="X212" s="179"/>
      <c r="Y212" s="179"/>
      <c r="Z212" s="179"/>
      <c r="AA212" s="184"/>
      <c r="AT212" s="185" t="s">
        <v>199</v>
      </c>
      <c r="AU212" s="185" t="s">
        <v>140</v>
      </c>
      <c r="AV212" s="10" t="s">
        <v>140</v>
      </c>
      <c r="AW212" s="10" t="s">
        <v>37</v>
      </c>
      <c r="AX212" s="10" t="s">
        <v>80</v>
      </c>
      <c r="AY212" s="185" t="s">
        <v>176</v>
      </c>
    </row>
    <row r="213" spans="2:51" s="11" customFormat="1" ht="22.5" customHeight="1">
      <c r="B213" s="186"/>
      <c r="C213" s="187"/>
      <c r="D213" s="187"/>
      <c r="E213" s="188" t="s">
        <v>22</v>
      </c>
      <c r="F213" s="271" t="s">
        <v>200</v>
      </c>
      <c r="G213" s="272"/>
      <c r="H213" s="272"/>
      <c r="I213" s="272"/>
      <c r="J213" s="187"/>
      <c r="K213" s="189">
        <v>1575</v>
      </c>
      <c r="L213" s="187"/>
      <c r="M213" s="187"/>
      <c r="N213" s="187"/>
      <c r="O213" s="187"/>
      <c r="P213" s="187"/>
      <c r="Q213" s="187"/>
      <c r="R213" s="190"/>
      <c r="T213" s="191"/>
      <c r="U213" s="187"/>
      <c r="V213" s="187"/>
      <c r="W213" s="187"/>
      <c r="X213" s="187"/>
      <c r="Y213" s="187"/>
      <c r="Z213" s="187"/>
      <c r="AA213" s="192"/>
      <c r="AT213" s="193" t="s">
        <v>199</v>
      </c>
      <c r="AU213" s="193" t="s">
        <v>140</v>
      </c>
      <c r="AV213" s="11" t="s">
        <v>181</v>
      </c>
      <c r="AW213" s="11" t="s">
        <v>37</v>
      </c>
      <c r="AX213" s="11" t="s">
        <v>88</v>
      </c>
      <c r="AY213" s="193" t="s">
        <v>176</v>
      </c>
    </row>
    <row r="214" spans="2:65" s="1" customFormat="1" ht="31.5" customHeight="1">
      <c r="B214" s="38"/>
      <c r="C214" s="171" t="s">
        <v>534</v>
      </c>
      <c r="D214" s="171" t="s">
        <v>177</v>
      </c>
      <c r="E214" s="172" t="s">
        <v>2711</v>
      </c>
      <c r="F214" s="265" t="s">
        <v>2712</v>
      </c>
      <c r="G214" s="265"/>
      <c r="H214" s="265"/>
      <c r="I214" s="265"/>
      <c r="J214" s="173" t="s">
        <v>315</v>
      </c>
      <c r="K214" s="174">
        <v>3354.75</v>
      </c>
      <c r="L214" s="266">
        <v>0</v>
      </c>
      <c r="M214" s="267"/>
      <c r="N214" s="268">
        <f>ROUND(L214*K214,2)</f>
        <v>0</v>
      </c>
      <c r="O214" s="268"/>
      <c r="P214" s="268"/>
      <c r="Q214" s="268"/>
      <c r="R214" s="40"/>
      <c r="T214" s="175" t="s">
        <v>22</v>
      </c>
      <c r="U214" s="47" t="s">
        <v>45</v>
      </c>
      <c r="V214" s="39"/>
      <c r="W214" s="176">
        <f>V214*K214</f>
        <v>0</v>
      </c>
      <c r="X214" s="176">
        <v>0</v>
      </c>
      <c r="Y214" s="176">
        <f>X214*K214</f>
        <v>0</v>
      </c>
      <c r="Z214" s="176">
        <v>0</v>
      </c>
      <c r="AA214" s="177">
        <f>Z214*K214</f>
        <v>0</v>
      </c>
      <c r="AR214" s="21" t="s">
        <v>181</v>
      </c>
      <c r="AT214" s="21" t="s">
        <v>177</v>
      </c>
      <c r="AU214" s="21" t="s">
        <v>140</v>
      </c>
      <c r="AY214" s="21" t="s">
        <v>176</v>
      </c>
      <c r="BE214" s="113">
        <f>IF(U214="základní",N214,0)</f>
        <v>0</v>
      </c>
      <c r="BF214" s="113">
        <f>IF(U214="snížená",N214,0)</f>
        <v>0</v>
      </c>
      <c r="BG214" s="113">
        <f>IF(U214="zákl. přenesená",N214,0)</f>
        <v>0</v>
      </c>
      <c r="BH214" s="113">
        <f>IF(U214="sníž. přenesená",N214,0)</f>
        <v>0</v>
      </c>
      <c r="BI214" s="113">
        <f>IF(U214="nulová",N214,0)</f>
        <v>0</v>
      </c>
      <c r="BJ214" s="21" t="s">
        <v>88</v>
      </c>
      <c r="BK214" s="113">
        <f>ROUND(L214*K214,2)</f>
        <v>0</v>
      </c>
      <c r="BL214" s="21" t="s">
        <v>181</v>
      </c>
      <c r="BM214" s="21" t="s">
        <v>534</v>
      </c>
    </row>
    <row r="215" spans="2:65" s="1" customFormat="1" ht="22.5" customHeight="1">
      <c r="B215" s="38"/>
      <c r="C215" s="202" t="s">
        <v>551</v>
      </c>
      <c r="D215" s="202" t="s">
        <v>352</v>
      </c>
      <c r="E215" s="203" t="s">
        <v>2713</v>
      </c>
      <c r="F215" s="307" t="s">
        <v>2714</v>
      </c>
      <c r="G215" s="307"/>
      <c r="H215" s="307"/>
      <c r="I215" s="307"/>
      <c r="J215" s="204" t="s">
        <v>315</v>
      </c>
      <c r="K215" s="205">
        <v>315</v>
      </c>
      <c r="L215" s="308">
        <v>0</v>
      </c>
      <c r="M215" s="309"/>
      <c r="N215" s="310">
        <f>ROUND(L215*K215,2)</f>
        <v>0</v>
      </c>
      <c r="O215" s="268"/>
      <c r="P215" s="268"/>
      <c r="Q215" s="268"/>
      <c r="R215" s="40"/>
      <c r="T215" s="175" t="s">
        <v>22</v>
      </c>
      <c r="U215" s="47" t="s">
        <v>45</v>
      </c>
      <c r="V215" s="39"/>
      <c r="W215" s="176">
        <f>V215*K215</f>
        <v>0</v>
      </c>
      <c r="X215" s="176">
        <v>0</v>
      </c>
      <c r="Y215" s="176">
        <f>X215*K215</f>
        <v>0</v>
      </c>
      <c r="Z215" s="176">
        <v>0</v>
      </c>
      <c r="AA215" s="177">
        <f>Z215*K215</f>
        <v>0</v>
      </c>
      <c r="AR215" s="21" t="s">
        <v>209</v>
      </c>
      <c r="AT215" s="21" t="s">
        <v>352</v>
      </c>
      <c r="AU215" s="21" t="s">
        <v>140</v>
      </c>
      <c r="AY215" s="21" t="s">
        <v>176</v>
      </c>
      <c r="BE215" s="113">
        <f>IF(U215="základní",N215,0)</f>
        <v>0</v>
      </c>
      <c r="BF215" s="113">
        <f>IF(U215="snížená",N215,0)</f>
        <v>0</v>
      </c>
      <c r="BG215" s="113">
        <f>IF(U215="zákl. přenesená",N215,0)</f>
        <v>0</v>
      </c>
      <c r="BH215" s="113">
        <f>IF(U215="sníž. přenesená",N215,0)</f>
        <v>0</v>
      </c>
      <c r="BI215" s="113">
        <f>IF(U215="nulová",N215,0)</f>
        <v>0</v>
      </c>
      <c r="BJ215" s="21" t="s">
        <v>88</v>
      </c>
      <c r="BK215" s="113">
        <f>ROUND(L215*K215,2)</f>
        <v>0</v>
      </c>
      <c r="BL215" s="21" t="s">
        <v>181</v>
      </c>
      <c r="BM215" s="21" t="s">
        <v>551</v>
      </c>
    </row>
    <row r="216" spans="2:51" s="10" customFormat="1" ht="22.5" customHeight="1">
      <c r="B216" s="178"/>
      <c r="C216" s="179"/>
      <c r="D216" s="179"/>
      <c r="E216" s="180" t="s">
        <v>22</v>
      </c>
      <c r="F216" s="269" t="s">
        <v>2715</v>
      </c>
      <c r="G216" s="270"/>
      <c r="H216" s="270"/>
      <c r="I216" s="270"/>
      <c r="J216" s="179"/>
      <c r="K216" s="181">
        <v>315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199</v>
      </c>
      <c r="AU216" s="185" t="s">
        <v>140</v>
      </c>
      <c r="AV216" s="10" t="s">
        <v>140</v>
      </c>
      <c r="AW216" s="10" t="s">
        <v>37</v>
      </c>
      <c r="AX216" s="10" t="s">
        <v>80</v>
      </c>
      <c r="AY216" s="185" t="s">
        <v>176</v>
      </c>
    </row>
    <row r="217" spans="2:51" s="11" customFormat="1" ht="22.5" customHeight="1">
      <c r="B217" s="186"/>
      <c r="C217" s="187"/>
      <c r="D217" s="187"/>
      <c r="E217" s="188" t="s">
        <v>22</v>
      </c>
      <c r="F217" s="271" t="s">
        <v>200</v>
      </c>
      <c r="G217" s="272"/>
      <c r="H217" s="272"/>
      <c r="I217" s="272"/>
      <c r="J217" s="187"/>
      <c r="K217" s="189">
        <v>315</v>
      </c>
      <c r="L217" s="187"/>
      <c r="M217" s="187"/>
      <c r="N217" s="187"/>
      <c r="O217" s="187"/>
      <c r="P217" s="187"/>
      <c r="Q217" s="187"/>
      <c r="R217" s="190"/>
      <c r="T217" s="191"/>
      <c r="U217" s="187"/>
      <c r="V217" s="187"/>
      <c r="W217" s="187"/>
      <c r="X217" s="187"/>
      <c r="Y217" s="187"/>
      <c r="Z217" s="187"/>
      <c r="AA217" s="192"/>
      <c r="AT217" s="193" t="s">
        <v>199</v>
      </c>
      <c r="AU217" s="193" t="s">
        <v>140</v>
      </c>
      <c r="AV217" s="11" t="s">
        <v>181</v>
      </c>
      <c r="AW217" s="11" t="s">
        <v>37</v>
      </c>
      <c r="AX217" s="11" t="s">
        <v>88</v>
      </c>
      <c r="AY217" s="193" t="s">
        <v>176</v>
      </c>
    </row>
    <row r="218" spans="2:65" s="1" customFormat="1" ht="22.5" customHeight="1">
      <c r="B218" s="38"/>
      <c r="C218" s="202" t="s">
        <v>555</v>
      </c>
      <c r="D218" s="202" t="s">
        <v>352</v>
      </c>
      <c r="E218" s="203" t="s">
        <v>2716</v>
      </c>
      <c r="F218" s="307" t="s">
        <v>2717</v>
      </c>
      <c r="G218" s="307"/>
      <c r="H218" s="307"/>
      <c r="I218" s="307"/>
      <c r="J218" s="204" t="s">
        <v>315</v>
      </c>
      <c r="K218" s="205">
        <v>2730</v>
      </c>
      <c r="L218" s="308">
        <v>0</v>
      </c>
      <c r="M218" s="309"/>
      <c r="N218" s="310">
        <f>ROUND(L218*K218,2)</f>
        <v>0</v>
      </c>
      <c r="O218" s="268"/>
      <c r="P218" s="268"/>
      <c r="Q218" s="268"/>
      <c r="R218" s="40"/>
      <c r="T218" s="175" t="s">
        <v>22</v>
      </c>
      <c r="U218" s="47" t="s">
        <v>45</v>
      </c>
      <c r="V218" s="39"/>
      <c r="W218" s="176">
        <f>V218*K218</f>
        <v>0</v>
      </c>
      <c r="X218" s="176">
        <v>0</v>
      </c>
      <c r="Y218" s="176">
        <f>X218*K218</f>
        <v>0</v>
      </c>
      <c r="Z218" s="176">
        <v>0</v>
      </c>
      <c r="AA218" s="177">
        <f>Z218*K218</f>
        <v>0</v>
      </c>
      <c r="AR218" s="21" t="s">
        <v>209</v>
      </c>
      <c r="AT218" s="21" t="s">
        <v>352</v>
      </c>
      <c r="AU218" s="21" t="s">
        <v>140</v>
      </c>
      <c r="AY218" s="21" t="s">
        <v>176</v>
      </c>
      <c r="BE218" s="113">
        <f>IF(U218="základní",N218,0)</f>
        <v>0</v>
      </c>
      <c r="BF218" s="113">
        <f>IF(U218="snížená",N218,0)</f>
        <v>0</v>
      </c>
      <c r="BG218" s="113">
        <f>IF(U218="zákl. přenesená",N218,0)</f>
        <v>0</v>
      </c>
      <c r="BH218" s="113">
        <f>IF(U218="sníž. přenesená",N218,0)</f>
        <v>0</v>
      </c>
      <c r="BI218" s="113">
        <f>IF(U218="nulová",N218,0)</f>
        <v>0</v>
      </c>
      <c r="BJ218" s="21" t="s">
        <v>88</v>
      </c>
      <c r="BK218" s="113">
        <f>ROUND(L218*K218,2)</f>
        <v>0</v>
      </c>
      <c r="BL218" s="21" t="s">
        <v>181</v>
      </c>
      <c r="BM218" s="21" t="s">
        <v>555</v>
      </c>
    </row>
    <row r="219" spans="2:51" s="10" customFormat="1" ht="22.5" customHeight="1">
      <c r="B219" s="178"/>
      <c r="C219" s="179"/>
      <c r="D219" s="179"/>
      <c r="E219" s="180" t="s">
        <v>22</v>
      </c>
      <c r="F219" s="269" t="s">
        <v>2718</v>
      </c>
      <c r="G219" s="270"/>
      <c r="H219" s="270"/>
      <c r="I219" s="270"/>
      <c r="J219" s="179"/>
      <c r="K219" s="181">
        <v>2730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199</v>
      </c>
      <c r="AU219" s="185" t="s">
        <v>140</v>
      </c>
      <c r="AV219" s="10" t="s">
        <v>140</v>
      </c>
      <c r="AW219" s="10" t="s">
        <v>37</v>
      </c>
      <c r="AX219" s="10" t="s">
        <v>80</v>
      </c>
      <c r="AY219" s="185" t="s">
        <v>176</v>
      </c>
    </row>
    <row r="220" spans="2:51" s="11" customFormat="1" ht="22.5" customHeight="1">
      <c r="B220" s="186"/>
      <c r="C220" s="187"/>
      <c r="D220" s="187"/>
      <c r="E220" s="188" t="s">
        <v>22</v>
      </c>
      <c r="F220" s="271" t="s">
        <v>200</v>
      </c>
      <c r="G220" s="272"/>
      <c r="H220" s="272"/>
      <c r="I220" s="272"/>
      <c r="J220" s="187"/>
      <c r="K220" s="189">
        <v>2730</v>
      </c>
      <c r="L220" s="187"/>
      <c r="M220" s="187"/>
      <c r="N220" s="187"/>
      <c r="O220" s="187"/>
      <c r="P220" s="187"/>
      <c r="Q220" s="187"/>
      <c r="R220" s="190"/>
      <c r="T220" s="191"/>
      <c r="U220" s="187"/>
      <c r="V220" s="187"/>
      <c r="W220" s="187"/>
      <c r="X220" s="187"/>
      <c r="Y220" s="187"/>
      <c r="Z220" s="187"/>
      <c r="AA220" s="192"/>
      <c r="AT220" s="193" t="s">
        <v>199</v>
      </c>
      <c r="AU220" s="193" t="s">
        <v>140</v>
      </c>
      <c r="AV220" s="11" t="s">
        <v>181</v>
      </c>
      <c r="AW220" s="11" t="s">
        <v>37</v>
      </c>
      <c r="AX220" s="11" t="s">
        <v>88</v>
      </c>
      <c r="AY220" s="193" t="s">
        <v>176</v>
      </c>
    </row>
    <row r="221" spans="2:65" s="1" customFormat="1" ht="22.5" customHeight="1">
      <c r="B221" s="38"/>
      <c r="C221" s="202" t="s">
        <v>559</v>
      </c>
      <c r="D221" s="202" t="s">
        <v>352</v>
      </c>
      <c r="E221" s="203" t="s">
        <v>2719</v>
      </c>
      <c r="F221" s="307" t="s">
        <v>2720</v>
      </c>
      <c r="G221" s="307"/>
      <c r="H221" s="307"/>
      <c r="I221" s="307"/>
      <c r="J221" s="204" t="s">
        <v>315</v>
      </c>
      <c r="K221" s="205">
        <v>210</v>
      </c>
      <c r="L221" s="308">
        <v>0</v>
      </c>
      <c r="M221" s="309"/>
      <c r="N221" s="310">
        <f>ROUND(L221*K221,2)</f>
        <v>0</v>
      </c>
      <c r="O221" s="268"/>
      <c r="P221" s="268"/>
      <c r="Q221" s="268"/>
      <c r="R221" s="40"/>
      <c r="T221" s="175" t="s">
        <v>22</v>
      </c>
      <c r="U221" s="47" t="s">
        <v>45</v>
      </c>
      <c r="V221" s="39"/>
      <c r="W221" s="176">
        <f>V221*K221</f>
        <v>0</v>
      </c>
      <c r="X221" s="176">
        <v>0</v>
      </c>
      <c r="Y221" s="176">
        <f>X221*K221</f>
        <v>0</v>
      </c>
      <c r="Z221" s="176">
        <v>0</v>
      </c>
      <c r="AA221" s="177">
        <f>Z221*K221</f>
        <v>0</v>
      </c>
      <c r="AR221" s="21" t="s">
        <v>209</v>
      </c>
      <c r="AT221" s="21" t="s">
        <v>352</v>
      </c>
      <c r="AU221" s="21" t="s">
        <v>140</v>
      </c>
      <c r="AY221" s="21" t="s">
        <v>176</v>
      </c>
      <c r="BE221" s="113">
        <f>IF(U221="základní",N221,0)</f>
        <v>0</v>
      </c>
      <c r="BF221" s="113">
        <f>IF(U221="snížená",N221,0)</f>
        <v>0</v>
      </c>
      <c r="BG221" s="113">
        <f>IF(U221="zákl. přenesená",N221,0)</f>
        <v>0</v>
      </c>
      <c r="BH221" s="113">
        <f>IF(U221="sníž. přenesená",N221,0)</f>
        <v>0</v>
      </c>
      <c r="BI221" s="113">
        <f>IF(U221="nulová",N221,0)</f>
        <v>0</v>
      </c>
      <c r="BJ221" s="21" t="s">
        <v>88</v>
      </c>
      <c r="BK221" s="113">
        <f>ROUND(L221*K221,2)</f>
        <v>0</v>
      </c>
      <c r="BL221" s="21" t="s">
        <v>181</v>
      </c>
      <c r="BM221" s="21" t="s">
        <v>559</v>
      </c>
    </row>
    <row r="222" spans="2:51" s="10" customFormat="1" ht="22.5" customHeight="1">
      <c r="B222" s="178"/>
      <c r="C222" s="179"/>
      <c r="D222" s="179"/>
      <c r="E222" s="180" t="s">
        <v>22</v>
      </c>
      <c r="F222" s="269" t="s">
        <v>2721</v>
      </c>
      <c r="G222" s="270"/>
      <c r="H222" s="270"/>
      <c r="I222" s="270"/>
      <c r="J222" s="179"/>
      <c r="K222" s="181">
        <v>210</v>
      </c>
      <c r="L222" s="179"/>
      <c r="M222" s="179"/>
      <c r="N222" s="179"/>
      <c r="O222" s="179"/>
      <c r="P222" s="179"/>
      <c r="Q222" s="179"/>
      <c r="R222" s="182"/>
      <c r="T222" s="183"/>
      <c r="U222" s="179"/>
      <c r="V222" s="179"/>
      <c r="W222" s="179"/>
      <c r="X222" s="179"/>
      <c r="Y222" s="179"/>
      <c r="Z222" s="179"/>
      <c r="AA222" s="184"/>
      <c r="AT222" s="185" t="s">
        <v>199</v>
      </c>
      <c r="AU222" s="185" t="s">
        <v>140</v>
      </c>
      <c r="AV222" s="10" t="s">
        <v>140</v>
      </c>
      <c r="AW222" s="10" t="s">
        <v>37</v>
      </c>
      <c r="AX222" s="10" t="s">
        <v>80</v>
      </c>
      <c r="AY222" s="185" t="s">
        <v>176</v>
      </c>
    </row>
    <row r="223" spans="2:51" s="11" customFormat="1" ht="22.5" customHeight="1">
      <c r="B223" s="186"/>
      <c r="C223" s="187"/>
      <c r="D223" s="187"/>
      <c r="E223" s="188" t="s">
        <v>22</v>
      </c>
      <c r="F223" s="271" t="s">
        <v>200</v>
      </c>
      <c r="G223" s="272"/>
      <c r="H223" s="272"/>
      <c r="I223" s="272"/>
      <c r="J223" s="187"/>
      <c r="K223" s="189">
        <v>210</v>
      </c>
      <c r="L223" s="187"/>
      <c r="M223" s="187"/>
      <c r="N223" s="187"/>
      <c r="O223" s="187"/>
      <c r="P223" s="187"/>
      <c r="Q223" s="187"/>
      <c r="R223" s="190"/>
      <c r="T223" s="191"/>
      <c r="U223" s="187"/>
      <c r="V223" s="187"/>
      <c r="W223" s="187"/>
      <c r="X223" s="187"/>
      <c r="Y223" s="187"/>
      <c r="Z223" s="187"/>
      <c r="AA223" s="192"/>
      <c r="AT223" s="193" t="s">
        <v>199</v>
      </c>
      <c r="AU223" s="193" t="s">
        <v>140</v>
      </c>
      <c r="AV223" s="11" t="s">
        <v>181</v>
      </c>
      <c r="AW223" s="11" t="s">
        <v>37</v>
      </c>
      <c r="AX223" s="11" t="s">
        <v>88</v>
      </c>
      <c r="AY223" s="193" t="s">
        <v>176</v>
      </c>
    </row>
    <row r="224" spans="2:65" s="1" customFormat="1" ht="22.5" customHeight="1">
      <c r="B224" s="38"/>
      <c r="C224" s="202" t="s">
        <v>573</v>
      </c>
      <c r="D224" s="202" t="s">
        <v>352</v>
      </c>
      <c r="E224" s="203" t="s">
        <v>2722</v>
      </c>
      <c r="F224" s="307" t="s">
        <v>2723</v>
      </c>
      <c r="G224" s="307"/>
      <c r="H224" s="307"/>
      <c r="I224" s="307"/>
      <c r="J224" s="204" t="s">
        <v>315</v>
      </c>
      <c r="K224" s="205">
        <v>99.75</v>
      </c>
      <c r="L224" s="308">
        <v>0</v>
      </c>
      <c r="M224" s="309"/>
      <c r="N224" s="310">
        <f>ROUND(L224*K224,2)</f>
        <v>0</v>
      </c>
      <c r="O224" s="268"/>
      <c r="P224" s="268"/>
      <c r="Q224" s="268"/>
      <c r="R224" s="40"/>
      <c r="T224" s="175" t="s">
        <v>22</v>
      </c>
      <c r="U224" s="47" t="s">
        <v>45</v>
      </c>
      <c r="V224" s="39"/>
      <c r="W224" s="176">
        <f>V224*K224</f>
        <v>0</v>
      </c>
      <c r="X224" s="176">
        <v>0</v>
      </c>
      <c r="Y224" s="176">
        <f>X224*K224</f>
        <v>0</v>
      </c>
      <c r="Z224" s="176">
        <v>0</v>
      </c>
      <c r="AA224" s="177">
        <f>Z224*K224</f>
        <v>0</v>
      </c>
      <c r="AR224" s="21" t="s">
        <v>209</v>
      </c>
      <c r="AT224" s="21" t="s">
        <v>352</v>
      </c>
      <c r="AU224" s="21" t="s">
        <v>140</v>
      </c>
      <c r="AY224" s="21" t="s">
        <v>176</v>
      </c>
      <c r="BE224" s="113">
        <f>IF(U224="základní",N224,0)</f>
        <v>0</v>
      </c>
      <c r="BF224" s="113">
        <f>IF(U224="snížená",N224,0)</f>
        <v>0</v>
      </c>
      <c r="BG224" s="113">
        <f>IF(U224="zákl. přenesená",N224,0)</f>
        <v>0</v>
      </c>
      <c r="BH224" s="113">
        <f>IF(U224="sníž. přenesená",N224,0)</f>
        <v>0</v>
      </c>
      <c r="BI224" s="113">
        <f>IF(U224="nulová",N224,0)</f>
        <v>0</v>
      </c>
      <c r="BJ224" s="21" t="s">
        <v>88</v>
      </c>
      <c r="BK224" s="113">
        <f>ROUND(L224*K224,2)</f>
        <v>0</v>
      </c>
      <c r="BL224" s="21" t="s">
        <v>181</v>
      </c>
      <c r="BM224" s="21" t="s">
        <v>573</v>
      </c>
    </row>
    <row r="225" spans="2:51" s="10" customFormat="1" ht="22.5" customHeight="1">
      <c r="B225" s="178"/>
      <c r="C225" s="179"/>
      <c r="D225" s="179"/>
      <c r="E225" s="180" t="s">
        <v>22</v>
      </c>
      <c r="F225" s="269" t="s">
        <v>2724</v>
      </c>
      <c r="G225" s="270"/>
      <c r="H225" s="270"/>
      <c r="I225" s="270"/>
      <c r="J225" s="179"/>
      <c r="K225" s="181">
        <v>99.75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199</v>
      </c>
      <c r="AU225" s="185" t="s">
        <v>140</v>
      </c>
      <c r="AV225" s="10" t="s">
        <v>140</v>
      </c>
      <c r="AW225" s="10" t="s">
        <v>37</v>
      </c>
      <c r="AX225" s="10" t="s">
        <v>80</v>
      </c>
      <c r="AY225" s="185" t="s">
        <v>176</v>
      </c>
    </row>
    <row r="226" spans="2:51" s="11" customFormat="1" ht="22.5" customHeight="1">
      <c r="B226" s="186"/>
      <c r="C226" s="187"/>
      <c r="D226" s="187"/>
      <c r="E226" s="188" t="s">
        <v>22</v>
      </c>
      <c r="F226" s="271" t="s">
        <v>200</v>
      </c>
      <c r="G226" s="272"/>
      <c r="H226" s="272"/>
      <c r="I226" s="272"/>
      <c r="J226" s="187"/>
      <c r="K226" s="189">
        <v>99.75</v>
      </c>
      <c r="L226" s="187"/>
      <c r="M226" s="187"/>
      <c r="N226" s="187"/>
      <c r="O226" s="187"/>
      <c r="P226" s="187"/>
      <c r="Q226" s="187"/>
      <c r="R226" s="190"/>
      <c r="T226" s="191"/>
      <c r="U226" s="187"/>
      <c r="V226" s="187"/>
      <c r="W226" s="187"/>
      <c r="X226" s="187"/>
      <c r="Y226" s="187"/>
      <c r="Z226" s="187"/>
      <c r="AA226" s="192"/>
      <c r="AT226" s="193" t="s">
        <v>199</v>
      </c>
      <c r="AU226" s="193" t="s">
        <v>140</v>
      </c>
      <c r="AV226" s="11" t="s">
        <v>181</v>
      </c>
      <c r="AW226" s="11" t="s">
        <v>37</v>
      </c>
      <c r="AX226" s="11" t="s">
        <v>88</v>
      </c>
      <c r="AY226" s="193" t="s">
        <v>176</v>
      </c>
    </row>
    <row r="227" spans="2:65" s="1" customFormat="1" ht="31.5" customHeight="1">
      <c r="B227" s="38"/>
      <c r="C227" s="171" t="s">
        <v>580</v>
      </c>
      <c r="D227" s="171" t="s">
        <v>177</v>
      </c>
      <c r="E227" s="172" t="s">
        <v>2725</v>
      </c>
      <c r="F227" s="265" t="s">
        <v>2726</v>
      </c>
      <c r="G227" s="265"/>
      <c r="H227" s="265"/>
      <c r="I227" s="265"/>
      <c r="J227" s="173" t="s">
        <v>315</v>
      </c>
      <c r="K227" s="174">
        <v>135</v>
      </c>
      <c r="L227" s="266">
        <v>0</v>
      </c>
      <c r="M227" s="267"/>
      <c r="N227" s="268">
        <f>ROUND(L227*K227,2)</f>
        <v>0</v>
      </c>
      <c r="O227" s="268"/>
      <c r="P227" s="268"/>
      <c r="Q227" s="268"/>
      <c r="R227" s="40"/>
      <c r="T227" s="175" t="s">
        <v>22</v>
      </c>
      <c r="U227" s="47" t="s">
        <v>45</v>
      </c>
      <c r="V227" s="39"/>
      <c r="W227" s="176">
        <f>V227*K227</f>
        <v>0</v>
      </c>
      <c r="X227" s="176">
        <v>0</v>
      </c>
      <c r="Y227" s="176">
        <f>X227*K227</f>
        <v>0</v>
      </c>
      <c r="Z227" s="176">
        <v>0</v>
      </c>
      <c r="AA227" s="177">
        <f>Z227*K227</f>
        <v>0</v>
      </c>
      <c r="AR227" s="21" t="s">
        <v>181</v>
      </c>
      <c r="AT227" s="21" t="s">
        <v>177</v>
      </c>
      <c r="AU227" s="21" t="s">
        <v>140</v>
      </c>
      <c r="AY227" s="21" t="s">
        <v>176</v>
      </c>
      <c r="BE227" s="113">
        <f>IF(U227="základní",N227,0)</f>
        <v>0</v>
      </c>
      <c r="BF227" s="113">
        <f>IF(U227="snížená",N227,0)</f>
        <v>0</v>
      </c>
      <c r="BG227" s="113">
        <f>IF(U227="zákl. přenesená",N227,0)</f>
        <v>0</v>
      </c>
      <c r="BH227" s="113">
        <f>IF(U227="sníž. přenesená",N227,0)</f>
        <v>0</v>
      </c>
      <c r="BI227" s="113">
        <f>IF(U227="nulová",N227,0)</f>
        <v>0</v>
      </c>
      <c r="BJ227" s="21" t="s">
        <v>88</v>
      </c>
      <c r="BK227" s="113">
        <f>ROUND(L227*K227,2)</f>
        <v>0</v>
      </c>
      <c r="BL227" s="21" t="s">
        <v>181</v>
      </c>
      <c r="BM227" s="21" t="s">
        <v>580</v>
      </c>
    </row>
    <row r="228" spans="2:65" s="1" customFormat="1" ht="22.5" customHeight="1">
      <c r="B228" s="38"/>
      <c r="C228" s="202" t="s">
        <v>584</v>
      </c>
      <c r="D228" s="202" t="s">
        <v>352</v>
      </c>
      <c r="E228" s="203" t="s">
        <v>2727</v>
      </c>
      <c r="F228" s="307" t="s">
        <v>2728</v>
      </c>
      <c r="G228" s="307"/>
      <c r="H228" s="307"/>
      <c r="I228" s="307"/>
      <c r="J228" s="204" t="s">
        <v>315</v>
      </c>
      <c r="K228" s="205">
        <v>135</v>
      </c>
      <c r="L228" s="308">
        <v>0</v>
      </c>
      <c r="M228" s="309"/>
      <c r="N228" s="310">
        <f>ROUND(L228*K228,2)</f>
        <v>0</v>
      </c>
      <c r="O228" s="268"/>
      <c r="P228" s="268"/>
      <c r="Q228" s="268"/>
      <c r="R228" s="40"/>
      <c r="T228" s="175" t="s">
        <v>22</v>
      </c>
      <c r="U228" s="47" t="s">
        <v>45</v>
      </c>
      <c r="V228" s="39"/>
      <c r="W228" s="176">
        <f>V228*K228</f>
        <v>0</v>
      </c>
      <c r="X228" s="176">
        <v>0</v>
      </c>
      <c r="Y228" s="176">
        <f>X228*K228</f>
        <v>0</v>
      </c>
      <c r="Z228" s="176">
        <v>0</v>
      </c>
      <c r="AA228" s="177">
        <f>Z228*K228</f>
        <v>0</v>
      </c>
      <c r="AR228" s="21" t="s">
        <v>209</v>
      </c>
      <c r="AT228" s="21" t="s">
        <v>352</v>
      </c>
      <c r="AU228" s="21" t="s">
        <v>140</v>
      </c>
      <c r="AY228" s="21" t="s">
        <v>176</v>
      </c>
      <c r="BE228" s="113">
        <f>IF(U228="základní",N228,0)</f>
        <v>0</v>
      </c>
      <c r="BF228" s="113">
        <f>IF(U228="snížená",N228,0)</f>
        <v>0</v>
      </c>
      <c r="BG228" s="113">
        <f>IF(U228="zákl. přenesená",N228,0)</f>
        <v>0</v>
      </c>
      <c r="BH228" s="113">
        <f>IF(U228="sníž. přenesená",N228,0)</f>
        <v>0</v>
      </c>
      <c r="BI228" s="113">
        <f>IF(U228="nulová",N228,0)</f>
        <v>0</v>
      </c>
      <c r="BJ228" s="21" t="s">
        <v>88</v>
      </c>
      <c r="BK228" s="113">
        <f>ROUND(L228*K228,2)</f>
        <v>0</v>
      </c>
      <c r="BL228" s="21" t="s">
        <v>181</v>
      </c>
      <c r="BM228" s="21" t="s">
        <v>584</v>
      </c>
    </row>
    <row r="229" spans="2:51" s="10" customFormat="1" ht="22.5" customHeight="1">
      <c r="B229" s="178"/>
      <c r="C229" s="179"/>
      <c r="D229" s="179"/>
      <c r="E229" s="180" t="s">
        <v>22</v>
      </c>
      <c r="F229" s="269" t="s">
        <v>2729</v>
      </c>
      <c r="G229" s="270"/>
      <c r="H229" s="270"/>
      <c r="I229" s="270"/>
      <c r="J229" s="179"/>
      <c r="K229" s="181">
        <v>135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199</v>
      </c>
      <c r="AU229" s="185" t="s">
        <v>140</v>
      </c>
      <c r="AV229" s="10" t="s">
        <v>140</v>
      </c>
      <c r="AW229" s="10" t="s">
        <v>37</v>
      </c>
      <c r="AX229" s="10" t="s">
        <v>80</v>
      </c>
      <c r="AY229" s="185" t="s">
        <v>176</v>
      </c>
    </row>
    <row r="230" spans="2:51" s="11" customFormat="1" ht="22.5" customHeight="1">
      <c r="B230" s="186"/>
      <c r="C230" s="187"/>
      <c r="D230" s="187"/>
      <c r="E230" s="188" t="s">
        <v>22</v>
      </c>
      <c r="F230" s="271" t="s">
        <v>200</v>
      </c>
      <c r="G230" s="272"/>
      <c r="H230" s="272"/>
      <c r="I230" s="272"/>
      <c r="J230" s="187"/>
      <c r="K230" s="189">
        <v>135</v>
      </c>
      <c r="L230" s="187"/>
      <c r="M230" s="187"/>
      <c r="N230" s="187"/>
      <c r="O230" s="187"/>
      <c r="P230" s="187"/>
      <c r="Q230" s="187"/>
      <c r="R230" s="190"/>
      <c r="T230" s="191"/>
      <c r="U230" s="187"/>
      <c r="V230" s="187"/>
      <c r="W230" s="187"/>
      <c r="X230" s="187"/>
      <c r="Y230" s="187"/>
      <c r="Z230" s="187"/>
      <c r="AA230" s="192"/>
      <c r="AT230" s="193" t="s">
        <v>199</v>
      </c>
      <c r="AU230" s="193" t="s">
        <v>140</v>
      </c>
      <c r="AV230" s="11" t="s">
        <v>181</v>
      </c>
      <c r="AW230" s="11" t="s">
        <v>37</v>
      </c>
      <c r="AX230" s="11" t="s">
        <v>88</v>
      </c>
      <c r="AY230" s="193" t="s">
        <v>176</v>
      </c>
    </row>
    <row r="231" spans="2:65" s="1" customFormat="1" ht="31.5" customHeight="1">
      <c r="B231" s="38"/>
      <c r="C231" s="171" t="s">
        <v>589</v>
      </c>
      <c r="D231" s="171" t="s">
        <v>177</v>
      </c>
      <c r="E231" s="172" t="s">
        <v>2730</v>
      </c>
      <c r="F231" s="265" t="s">
        <v>2731</v>
      </c>
      <c r="G231" s="265"/>
      <c r="H231" s="265"/>
      <c r="I231" s="265"/>
      <c r="J231" s="173" t="s">
        <v>315</v>
      </c>
      <c r="K231" s="174">
        <v>1000</v>
      </c>
      <c r="L231" s="266">
        <v>0</v>
      </c>
      <c r="M231" s="267"/>
      <c r="N231" s="268">
        <f>ROUND(L231*K231,2)</f>
        <v>0</v>
      </c>
      <c r="O231" s="268"/>
      <c r="P231" s="268"/>
      <c r="Q231" s="268"/>
      <c r="R231" s="40"/>
      <c r="T231" s="175" t="s">
        <v>22</v>
      </c>
      <c r="U231" s="47" t="s">
        <v>45</v>
      </c>
      <c r="V231" s="39"/>
      <c r="W231" s="176">
        <f>V231*K231</f>
        <v>0</v>
      </c>
      <c r="X231" s="176">
        <v>0</v>
      </c>
      <c r="Y231" s="176">
        <f>X231*K231</f>
        <v>0</v>
      </c>
      <c r="Z231" s="176">
        <v>0</v>
      </c>
      <c r="AA231" s="177">
        <f>Z231*K231</f>
        <v>0</v>
      </c>
      <c r="AR231" s="21" t="s">
        <v>181</v>
      </c>
      <c r="AT231" s="21" t="s">
        <v>177</v>
      </c>
      <c r="AU231" s="21" t="s">
        <v>140</v>
      </c>
      <c r="AY231" s="21" t="s">
        <v>176</v>
      </c>
      <c r="BE231" s="113">
        <f>IF(U231="základní",N231,0)</f>
        <v>0</v>
      </c>
      <c r="BF231" s="113">
        <f>IF(U231="snížená",N231,0)</f>
        <v>0</v>
      </c>
      <c r="BG231" s="113">
        <f>IF(U231="zákl. přenesená",N231,0)</f>
        <v>0</v>
      </c>
      <c r="BH231" s="113">
        <f>IF(U231="sníž. přenesená",N231,0)</f>
        <v>0</v>
      </c>
      <c r="BI231" s="113">
        <f>IF(U231="nulová",N231,0)</f>
        <v>0</v>
      </c>
      <c r="BJ231" s="21" t="s">
        <v>88</v>
      </c>
      <c r="BK231" s="113">
        <f>ROUND(L231*K231,2)</f>
        <v>0</v>
      </c>
      <c r="BL231" s="21" t="s">
        <v>181</v>
      </c>
      <c r="BM231" s="21" t="s">
        <v>589</v>
      </c>
    </row>
    <row r="232" spans="2:65" s="1" customFormat="1" ht="31.5" customHeight="1">
      <c r="B232" s="38"/>
      <c r="C232" s="171" t="s">
        <v>593</v>
      </c>
      <c r="D232" s="171" t="s">
        <v>177</v>
      </c>
      <c r="E232" s="172" t="s">
        <v>2732</v>
      </c>
      <c r="F232" s="265" t="s">
        <v>2733</v>
      </c>
      <c r="G232" s="265"/>
      <c r="H232" s="265"/>
      <c r="I232" s="265"/>
      <c r="J232" s="173" t="s">
        <v>315</v>
      </c>
      <c r="K232" s="174">
        <v>3</v>
      </c>
      <c r="L232" s="266">
        <v>0</v>
      </c>
      <c r="M232" s="267"/>
      <c r="N232" s="268">
        <f>ROUND(L232*K232,2)</f>
        <v>0</v>
      </c>
      <c r="O232" s="268"/>
      <c r="P232" s="268"/>
      <c r="Q232" s="268"/>
      <c r="R232" s="40"/>
      <c r="T232" s="175" t="s">
        <v>22</v>
      </c>
      <c r="U232" s="47" t="s">
        <v>45</v>
      </c>
      <c r="V232" s="39"/>
      <c r="W232" s="176">
        <f>V232*K232</f>
        <v>0</v>
      </c>
      <c r="X232" s="176">
        <v>0</v>
      </c>
      <c r="Y232" s="176">
        <f>X232*K232</f>
        <v>0</v>
      </c>
      <c r="Z232" s="176">
        <v>0</v>
      </c>
      <c r="AA232" s="177">
        <f>Z232*K232</f>
        <v>0</v>
      </c>
      <c r="AR232" s="21" t="s">
        <v>181</v>
      </c>
      <c r="AT232" s="21" t="s">
        <v>177</v>
      </c>
      <c r="AU232" s="21" t="s">
        <v>140</v>
      </c>
      <c r="AY232" s="21" t="s">
        <v>176</v>
      </c>
      <c r="BE232" s="113">
        <f>IF(U232="základní",N232,0)</f>
        <v>0</v>
      </c>
      <c r="BF232" s="113">
        <f>IF(U232="snížená",N232,0)</f>
        <v>0</v>
      </c>
      <c r="BG232" s="113">
        <f>IF(U232="zákl. přenesená",N232,0)</f>
        <v>0</v>
      </c>
      <c r="BH232" s="113">
        <f>IF(U232="sníž. přenesená",N232,0)</f>
        <v>0</v>
      </c>
      <c r="BI232" s="113">
        <f>IF(U232="nulová",N232,0)</f>
        <v>0</v>
      </c>
      <c r="BJ232" s="21" t="s">
        <v>88</v>
      </c>
      <c r="BK232" s="113">
        <f>ROUND(L232*K232,2)</f>
        <v>0</v>
      </c>
      <c r="BL232" s="21" t="s">
        <v>181</v>
      </c>
      <c r="BM232" s="21" t="s">
        <v>593</v>
      </c>
    </row>
    <row r="233" spans="2:65" s="1" customFormat="1" ht="22.5" customHeight="1">
      <c r="B233" s="38"/>
      <c r="C233" s="202" t="s">
        <v>597</v>
      </c>
      <c r="D233" s="202" t="s">
        <v>352</v>
      </c>
      <c r="E233" s="203" t="s">
        <v>2734</v>
      </c>
      <c r="F233" s="307" t="s">
        <v>2735</v>
      </c>
      <c r="G233" s="307"/>
      <c r="H233" s="307"/>
      <c r="I233" s="307"/>
      <c r="J233" s="204" t="s">
        <v>315</v>
      </c>
      <c r="K233" s="205">
        <v>3</v>
      </c>
      <c r="L233" s="308">
        <v>0</v>
      </c>
      <c r="M233" s="309"/>
      <c r="N233" s="310">
        <f>ROUND(L233*K233,2)</f>
        <v>0</v>
      </c>
      <c r="O233" s="268"/>
      <c r="P233" s="268"/>
      <c r="Q233" s="268"/>
      <c r="R233" s="40"/>
      <c r="T233" s="175" t="s">
        <v>22</v>
      </c>
      <c r="U233" s="47" t="s">
        <v>45</v>
      </c>
      <c r="V233" s="39"/>
      <c r="W233" s="176">
        <f>V233*K233</f>
        <v>0</v>
      </c>
      <c r="X233" s="176">
        <v>0</v>
      </c>
      <c r="Y233" s="176">
        <f>X233*K233</f>
        <v>0</v>
      </c>
      <c r="Z233" s="176">
        <v>0</v>
      </c>
      <c r="AA233" s="177">
        <f>Z233*K233</f>
        <v>0</v>
      </c>
      <c r="AR233" s="21" t="s">
        <v>209</v>
      </c>
      <c r="AT233" s="21" t="s">
        <v>352</v>
      </c>
      <c r="AU233" s="21" t="s">
        <v>140</v>
      </c>
      <c r="AY233" s="21" t="s">
        <v>176</v>
      </c>
      <c r="BE233" s="113">
        <f>IF(U233="základní",N233,0)</f>
        <v>0</v>
      </c>
      <c r="BF233" s="113">
        <f>IF(U233="snížená",N233,0)</f>
        <v>0</v>
      </c>
      <c r="BG233" s="113">
        <f>IF(U233="zákl. přenesená",N233,0)</f>
        <v>0</v>
      </c>
      <c r="BH233" s="113">
        <f>IF(U233="sníž. přenesená",N233,0)</f>
        <v>0</v>
      </c>
      <c r="BI233" s="113">
        <f>IF(U233="nulová",N233,0)</f>
        <v>0</v>
      </c>
      <c r="BJ233" s="21" t="s">
        <v>88</v>
      </c>
      <c r="BK233" s="113">
        <f>ROUND(L233*K233,2)</f>
        <v>0</v>
      </c>
      <c r="BL233" s="21" t="s">
        <v>181</v>
      </c>
      <c r="BM233" s="21" t="s">
        <v>597</v>
      </c>
    </row>
    <row r="234" spans="2:63" s="9" customFormat="1" ht="29.85" customHeight="1">
      <c r="B234" s="160"/>
      <c r="C234" s="161"/>
      <c r="D234" s="170" t="s">
        <v>2584</v>
      </c>
      <c r="E234" s="170"/>
      <c r="F234" s="170"/>
      <c r="G234" s="170"/>
      <c r="H234" s="170"/>
      <c r="I234" s="170"/>
      <c r="J234" s="170"/>
      <c r="K234" s="170"/>
      <c r="L234" s="170"/>
      <c r="M234" s="170"/>
      <c r="N234" s="277">
        <f>BK234</f>
        <v>0</v>
      </c>
      <c r="O234" s="278"/>
      <c r="P234" s="278"/>
      <c r="Q234" s="278"/>
      <c r="R234" s="163"/>
      <c r="T234" s="164"/>
      <c r="U234" s="161"/>
      <c r="V234" s="161"/>
      <c r="W234" s="165">
        <f>SUM(W235:W466)</f>
        <v>0</v>
      </c>
      <c r="X234" s="161"/>
      <c r="Y234" s="165">
        <f>SUM(Y235:Y466)</f>
        <v>0</v>
      </c>
      <c r="Z234" s="161"/>
      <c r="AA234" s="166">
        <f>SUM(AA235:AA466)</f>
        <v>0</v>
      </c>
      <c r="AR234" s="167" t="s">
        <v>88</v>
      </c>
      <c r="AT234" s="168" t="s">
        <v>79</v>
      </c>
      <c r="AU234" s="168" t="s">
        <v>88</v>
      </c>
      <c r="AY234" s="167" t="s">
        <v>176</v>
      </c>
      <c r="BK234" s="169">
        <f>SUM(BK235:BK466)</f>
        <v>0</v>
      </c>
    </row>
    <row r="235" spans="2:65" s="1" customFormat="1" ht="31.5" customHeight="1">
      <c r="B235" s="38"/>
      <c r="C235" s="171" t="s">
        <v>602</v>
      </c>
      <c r="D235" s="171" t="s">
        <v>177</v>
      </c>
      <c r="E235" s="172" t="s">
        <v>2736</v>
      </c>
      <c r="F235" s="265" t="s">
        <v>2737</v>
      </c>
      <c r="G235" s="265"/>
      <c r="H235" s="265"/>
      <c r="I235" s="265"/>
      <c r="J235" s="173" t="s">
        <v>461</v>
      </c>
      <c r="K235" s="174">
        <v>12</v>
      </c>
      <c r="L235" s="266">
        <v>0</v>
      </c>
      <c r="M235" s="267"/>
      <c r="N235" s="268">
        <f>ROUND(L235*K235,2)</f>
        <v>0</v>
      </c>
      <c r="O235" s="268"/>
      <c r="P235" s="268"/>
      <c r="Q235" s="268"/>
      <c r="R235" s="40"/>
      <c r="T235" s="175" t="s">
        <v>22</v>
      </c>
      <c r="U235" s="47" t="s">
        <v>45</v>
      </c>
      <c r="V235" s="39"/>
      <c r="W235" s="176">
        <f>V235*K235</f>
        <v>0</v>
      </c>
      <c r="X235" s="176">
        <v>0</v>
      </c>
      <c r="Y235" s="176">
        <f>X235*K235</f>
        <v>0</v>
      </c>
      <c r="Z235" s="176">
        <v>0</v>
      </c>
      <c r="AA235" s="177">
        <f>Z235*K235</f>
        <v>0</v>
      </c>
      <c r="AR235" s="21" t="s">
        <v>181</v>
      </c>
      <c r="AT235" s="21" t="s">
        <v>177</v>
      </c>
      <c r="AU235" s="21" t="s">
        <v>140</v>
      </c>
      <c r="AY235" s="21" t="s">
        <v>176</v>
      </c>
      <c r="BE235" s="113">
        <f>IF(U235="základní",N235,0)</f>
        <v>0</v>
      </c>
      <c r="BF235" s="113">
        <f>IF(U235="snížená",N235,0)</f>
        <v>0</v>
      </c>
      <c r="BG235" s="113">
        <f>IF(U235="zákl. přenesená",N235,0)</f>
        <v>0</v>
      </c>
      <c r="BH235" s="113">
        <f>IF(U235="sníž. přenesená",N235,0)</f>
        <v>0</v>
      </c>
      <c r="BI235" s="113">
        <f>IF(U235="nulová",N235,0)</f>
        <v>0</v>
      </c>
      <c r="BJ235" s="21" t="s">
        <v>88</v>
      </c>
      <c r="BK235" s="113">
        <f>ROUND(L235*K235,2)</f>
        <v>0</v>
      </c>
      <c r="BL235" s="21" t="s">
        <v>181</v>
      </c>
      <c r="BM235" s="21" t="s">
        <v>602</v>
      </c>
    </row>
    <row r="236" spans="2:51" s="10" customFormat="1" ht="22.5" customHeight="1">
      <c r="B236" s="178"/>
      <c r="C236" s="179"/>
      <c r="D236" s="179"/>
      <c r="E236" s="180" t="s">
        <v>22</v>
      </c>
      <c r="F236" s="269" t="s">
        <v>2738</v>
      </c>
      <c r="G236" s="270"/>
      <c r="H236" s="270"/>
      <c r="I236" s="270"/>
      <c r="J236" s="179"/>
      <c r="K236" s="181">
        <v>12</v>
      </c>
      <c r="L236" s="179"/>
      <c r="M236" s="179"/>
      <c r="N236" s="179"/>
      <c r="O236" s="179"/>
      <c r="P236" s="179"/>
      <c r="Q236" s="179"/>
      <c r="R236" s="182"/>
      <c r="T236" s="183"/>
      <c r="U236" s="179"/>
      <c r="V236" s="179"/>
      <c r="W236" s="179"/>
      <c r="X236" s="179"/>
      <c r="Y236" s="179"/>
      <c r="Z236" s="179"/>
      <c r="AA236" s="184"/>
      <c r="AT236" s="185" t="s">
        <v>199</v>
      </c>
      <c r="AU236" s="185" t="s">
        <v>140</v>
      </c>
      <c r="AV236" s="10" t="s">
        <v>140</v>
      </c>
      <c r="AW236" s="10" t="s">
        <v>37</v>
      </c>
      <c r="AX236" s="10" t="s">
        <v>80</v>
      </c>
      <c r="AY236" s="185" t="s">
        <v>176</v>
      </c>
    </row>
    <row r="237" spans="2:51" s="11" customFormat="1" ht="22.5" customHeight="1">
      <c r="B237" s="186"/>
      <c r="C237" s="187"/>
      <c r="D237" s="187"/>
      <c r="E237" s="188" t="s">
        <v>22</v>
      </c>
      <c r="F237" s="271" t="s">
        <v>200</v>
      </c>
      <c r="G237" s="272"/>
      <c r="H237" s="272"/>
      <c r="I237" s="272"/>
      <c r="J237" s="187"/>
      <c r="K237" s="189">
        <v>12</v>
      </c>
      <c r="L237" s="187"/>
      <c r="M237" s="187"/>
      <c r="N237" s="187"/>
      <c r="O237" s="187"/>
      <c r="P237" s="187"/>
      <c r="Q237" s="187"/>
      <c r="R237" s="190"/>
      <c r="T237" s="191"/>
      <c r="U237" s="187"/>
      <c r="V237" s="187"/>
      <c r="W237" s="187"/>
      <c r="X237" s="187"/>
      <c r="Y237" s="187"/>
      <c r="Z237" s="187"/>
      <c r="AA237" s="192"/>
      <c r="AT237" s="193" t="s">
        <v>199</v>
      </c>
      <c r="AU237" s="193" t="s">
        <v>140</v>
      </c>
      <c r="AV237" s="11" t="s">
        <v>181</v>
      </c>
      <c r="AW237" s="11" t="s">
        <v>37</v>
      </c>
      <c r="AX237" s="11" t="s">
        <v>88</v>
      </c>
      <c r="AY237" s="193" t="s">
        <v>176</v>
      </c>
    </row>
    <row r="238" spans="2:65" s="1" customFormat="1" ht="22.5" customHeight="1">
      <c r="B238" s="38"/>
      <c r="C238" s="202" t="s">
        <v>606</v>
      </c>
      <c r="D238" s="202" t="s">
        <v>352</v>
      </c>
      <c r="E238" s="203" t="s">
        <v>2739</v>
      </c>
      <c r="F238" s="307" t="s">
        <v>2740</v>
      </c>
      <c r="G238" s="307"/>
      <c r="H238" s="307"/>
      <c r="I238" s="307"/>
      <c r="J238" s="204" t="s">
        <v>461</v>
      </c>
      <c r="K238" s="205">
        <v>7</v>
      </c>
      <c r="L238" s="308">
        <v>0</v>
      </c>
      <c r="M238" s="309"/>
      <c r="N238" s="310">
        <f>ROUND(L238*K238,2)</f>
        <v>0</v>
      </c>
      <c r="O238" s="268"/>
      <c r="P238" s="268"/>
      <c r="Q238" s="268"/>
      <c r="R238" s="40"/>
      <c r="T238" s="175" t="s">
        <v>22</v>
      </c>
      <c r="U238" s="47" t="s">
        <v>45</v>
      </c>
      <c r="V238" s="39"/>
      <c r="W238" s="176">
        <f>V238*K238</f>
        <v>0</v>
      </c>
      <c r="X238" s="176">
        <v>0</v>
      </c>
      <c r="Y238" s="176">
        <f>X238*K238</f>
        <v>0</v>
      </c>
      <c r="Z238" s="176">
        <v>0</v>
      </c>
      <c r="AA238" s="177">
        <f>Z238*K238</f>
        <v>0</v>
      </c>
      <c r="AR238" s="21" t="s">
        <v>209</v>
      </c>
      <c r="AT238" s="21" t="s">
        <v>352</v>
      </c>
      <c r="AU238" s="21" t="s">
        <v>140</v>
      </c>
      <c r="AY238" s="21" t="s">
        <v>176</v>
      </c>
      <c r="BE238" s="113">
        <f>IF(U238="základní",N238,0)</f>
        <v>0</v>
      </c>
      <c r="BF238" s="113">
        <f>IF(U238="snížená",N238,0)</f>
        <v>0</v>
      </c>
      <c r="BG238" s="113">
        <f>IF(U238="zákl. přenesená",N238,0)</f>
        <v>0</v>
      </c>
      <c r="BH238" s="113">
        <f>IF(U238="sníž. přenesená",N238,0)</f>
        <v>0</v>
      </c>
      <c r="BI238" s="113">
        <f>IF(U238="nulová",N238,0)</f>
        <v>0</v>
      </c>
      <c r="BJ238" s="21" t="s">
        <v>88</v>
      </c>
      <c r="BK238" s="113">
        <f>ROUND(L238*K238,2)</f>
        <v>0</v>
      </c>
      <c r="BL238" s="21" t="s">
        <v>181</v>
      </c>
      <c r="BM238" s="21" t="s">
        <v>606</v>
      </c>
    </row>
    <row r="239" spans="2:51" s="10" customFormat="1" ht="22.5" customHeight="1">
      <c r="B239" s="178"/>
      <c r="C239" s="179"/>
      <c r="D239" s="179"/>
      <c r="E239" s="180" t="s">
        <v>22</v>
      </c>
      <c r="F239" s="269" t="s">
        <v>2741</v>
      </c>
      <c r="G239" s="270"/>
      <c r="H239" s="270"/>
      <c r="I239" s="270"/>
      <c r="J239" s="179"/>
      <c r="K239" s="181">
        <v>7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199</v>
      </c>
      <c r="AU239" s="185" t="s">
        <v>140</v>
      </c>
      <c r="AV239" s="10" t="s">
        <v>140</v>
      </c>
      <c r="AW239" s="10" t="s">
        <v>37</v>
      </c>
      <c r="AX239" s="10" t="s">
        <v>80</v>
      </c>
      <c r="AY239" s="185" t="s">
        <v>176</v>
      </c>
    </row>
    <row r="240" spans="2:51" s="11" customFormat="1" ht="22.5" customHeight="1">
      <c r="B240" s="186"/>
      <c r="C240" s="187"/>
      <c r="D240" s="187"/>
      <c r="E240" s="188" t="s">
        <v>22</v>
      </c>
      <c r="F240" s="271" t="s">
        <v>200</v>
      </c>
      <c r="G240" s="272"/>
      <c r="H240" s="272"/>
      <c r="I240" s="272"/>
      <c r="J240" s="187"/>
      <c r="K240" s="189">
        <v>7</v>
      </c>
      <c r="L240" s="187"/>
      <c r="M240" s="187"/>
      <c r="N240" s="187"/>
      <c r="O240" s="187"/>
      <c r="P240" s="187"/>
      <c r="Q240" s="187"/>
      <c r="R240" s="190"/>
      <c r="T240" s="191"/>
      <c r="U240" s="187"/>
      <c r="V240" s="187"/>
      <c r="W240" s="187"/>
      <c r="X240" s="187"/>
      <c r="Y240" s="187"/>
      <c r="Z240" s="187"/>
      <c r="AA240" s="192"/>
      <c r="AT240" s="193" t="s">
        <v>199</v>
      </c>
      <c r="AU240" s="193" t="s">
        <v>140</v>
      </c>
      <c r="AV240" s="11" t="s">
        <v>181</v>
      </c>
      <c r="AW240" s="11" t="s">
        <v>37</v>
      </c>
      <c r="AX240" s="11" t="s">
        <v>88</v>
      </c>
      <c r="AY240" s="193" t="s">
        <v>176</v>
      </c>
    </row>
    <row r="241" spans="2:65" s="1" customFormat="1" ht="31.5" customHeight="1">
      <c r="B241" s="38"/>
      <c r="C241" s="202" t="s">
        <v>610</v>
      </c>
      <c r="D241" s="202" t="s">
        <v>352</v>
      </c>
      <c r="E241" s="203" t="s">
        <v>2742</v>
      </c>
      <c r="F241" s="307" t="s">
        <v>2743</v>
      </c>
      <c r="G241" s="307"/>
      <c r="H241" s="307"/>
      <c r="I241" s="307"/>
      <c r="J241" s="204" t="s">
        <v>461</v>
      </c>
      <c r="K241" s="205">
        <v>5</v>
      </c>
      <c r="L241" s="308">
        <v>0</v>
      </c>
      <c r="M241" s="309"/>
      <c r="N241" s="310">
        <f>ROUND(L241*K241,2)</f>
        <v>0</v>
      </c>
      <c r="O241" s="268"/>
      <c r="P241" s="268"/>
      <c r="Q241" s="268"/>
      <c r="R241" s="40"/>
      <c r="T241" s="175" t="s">
        <v>22</v>
      </c>
      <c r="U241" s="47" t="s">
        <v>45</v>
      </c>
      <c r="V241" s="39"/>
      <c r="W241" s="176">
        <f>V241*K241</f>
        <v>0</v>
      </c>
      <c r="X241" s="176">
        <v>0</v>
      </c>
      <c r="Y241" s="176">
        <f>X241*K241</f>
        <v>0</v>
      </c>
      <c r="Z241" s="176">
        <v>0</v>
      </c>
      <c r="AA241" s="177">
        <f>Z241*K241</f>
        <v>0</v>
      </c>
      <c r="AR241" s="21" t="s">
        <v>209</v>
      </c>
      <c r="AT241" s="21" t="s">
        <v>352</v>
      </c>
      <c r="AU241" s="21" t="s">
        <v>140</v>
      </c>
      <c r="AY241" s="21" t="s">
        <v>176</v>
      </c>
      <c r="BE241" s="113">
        <f>IF(U241="základní",N241,0)</f>
        <v>0</v>
      </c>
      <c r="BF241" s="113">
        <f>IF(U241="snížená",N241,0)</f>
        <v>0</v>
      </c>
      <c r="BG241" s="113">
        <f>IF(U241="zákl. přenesená",N241,0)</f>
        <v>0</v>
      </c>
      <c r="BH241" s="113">
        <f>IF(U241="sníž. přenesená",N241,0)</f>
        <v>0</v>
      </c>
      <c r="BI241" s="113">
        <f>IF(U241="nulová",N241,0)</f>
        <v>0</v>
      </c>
      <c r="BJ241" s="21" t="s">
        <v>88</v>
      </c>
      <c r="BK241" s="113">
        <f>ROUND(L241*K241,2)</f>
        <v>0</v>
      </c>
      <c r="BL241" s="21" t="s">
        <v>181</v>
      </c>
      <c r="BM241" s="21" t="s">
        <v>610</v>
      </c>
    </row>
    <row r="242" spans="2:51" s="10" customFormat="1" ht="22.5" customHeight="1">
      <c r="B242" s="178"/>
      <c r="C242" s="179"/>
      <c r="D242" s="179"/>
      <c r="E242" s="180" t="s">
        <v>22</v>
      </c>
      <c r="F242" s="269" t="s">
        <v>2744</v>
      </c>
      <c r="G242" s="270"/>
      <c r="H242" s="270"/>
      <c r="I242" s="270"/>
      <c r="J242" s="179"/>
      <c r="K242" s="181">
        <v>5</v>
      </c>
      <c r="L242" s="179"/>
      <c r="M242" s="179"/>
      <c r="N242" s="179"/>
      <c r="O242" s="179"/>
      <c r="P242" s="179"/>
      <c r="Q242" s="179"/>
      <c r="R242" s="182"/>
      <c r="T242" s="183"/>
      <c r="U242" s="179"/>
      <c r="V242" s="179"/>
      <c r="W242" s="179"/>
      <c r="X242" s="179"/>
      <c r="Y242" s="179"/>
      <c r="Z242" s="179"/>
      <c r="AA242" s="184"/>
      <c r="AT242" s="185" t="s">
        <v>199</v>
      </c>
      <c r="AU242" s="185" t="s">
        <v>140</v>
      </c>
      <c r="AV242" s="10" t="s">
        <v>140</v>
      </c>
      <c r="AW242" s="10" t="s">
        <v>37</v>
      </c>
      <c r="AX242" s="10" t="s">
        <v>80</v>
      </c>
      <c r="AY242" s="185" t="s">
        <v>176</v>
      </c>
    </row>
    <row r="243" spans="2:51" s="11" customFormat="1" ht="22.5" customHeight="1">
      <c r="B243" s="186"/>
      <c r="C243" s="187"/>
      <c r="D243" s="187"/>
      <c r="E243" s="188" t="s">
        <v>22</v>
      </c>
      <c r="F243" s="271" t="s">
        <v>200</v>
      </c>
      <c r="G243" s="272"/>
      <c r="H243" s="272"/>
      <c r="I243" s="272"/>
      <c r="J243" s="187"/>
      <c r="K243" s="189">
        <v>5</v>
      </c>
      <c r="L243" s="187"/>
      <c r="M243" s="187"/>
      <c r="N243" s="187"/>
      <c r="O243" s="187"/>
      <c r="P243" s="187"/>
      <c r="Q243" s="187"/>
      <c r="R243" s="190"/>
      <c r="T243" s="191"/>
      <c r="U243" s="187"/>
      <c r="V243" s="187"/>
      <c r="W243" s="187"/>
      <c r="X243" s="187"/>
      <c r="Y243" s="187"/>
      <c r="Z243" s="187"/>
      <c r="AA243" s="192"/>
      <c r="AT243" s="193" t="s">
        <v>199</v>
      </c>
      <c r="AU243" s="193" t="s">
        <v>140</v>
      </c>
      <c r="AV243" s="11" t="s">
        <v>181</v>
      </c>
      <c r="AW243" s="11" t="s">
        <v>37</v>
      </c>
      <c r="AX243" s="11" t="s">
        <v>88</v>
      </c>
      <c r="AY243" s="193" t="s">
        <v>176</v>
      </c>
    </row>
    <row r="244" spans="2:65" s="1" customFormat="1" ht="31.5" customHeight="1">
      <c r="B244" s="38"/>
      <c r="C244" s="171" t="s">
        <v>615</v>
      </c>
      <c r="D244" s="171" t="s">
        <v>177</v>
      </c>
      <c r="E244" s="172" t="s">
        <v>2745</v>
      </c>
      <c r="F244" s="265" t="s">
        <v>2746</v>
      </c>
      <c r="G244" s="265"/>
      <c r="H244" s="265"/>
      <c r="I244" s="265"/>
      <c r="J244" s="173" t="s">
        <v>461</v>
      </c>
      <c r="K244" s="174">
        <v>1</v>
      </c>
      <c r="L244" s="266">
        <v>0</v>
      </c>
      <c r="M244" s="267"/>
      <c r="N244" s="268">
        <f>ROUND(L244*K244,2)</f>
        <v>0</v>
      </c>
      <c r="O244" s="268"/>
      <c r="P244" s="268"/>
      <c r="Q244" s="268"/>
      <c r="R244" s="40"/>
      <c r="T244" s="175" t="s">
        <v>22</v>
      </c>
      <c r="U244" s="47" t="s">
        <v>45</v>
      </c>
      <c r="V244" s="39"/>
      <c r="W244" s="176">
        <f>V244*K244</f>
        <v>0</v>
      </c>
      <c r="X244" s="176">
        <v>0</v>
      </c>
      <c r="Y244" s="176">
        <f>X244*K244</f>
        <v>0</v>
      </c>
      <c r="Z244" s="176">
        <v>0</v>
      </c>
      <c r="AA244" s="177">
        <f>Z244*K244</f>
        <v>0</v>
      </c>
      <c r="AR244" s="21" t="s">
        <v>181</v>
      </c>
      <c r="AT244" s="21" t="s">
        <v>177</v>
      </c>
      <c r="AU244" s="21" t="s">
        <v>140</v>
      </c>
      <c r="AY244" s="21" t="s">
        <v>176</v>
      </c>
      <c r="BE244" s="113">
        <f>IF(U244="základní",N244,0)</f>
        <v>0</v>
      </c>
      <c r="BF244" s="113">
        <f>IF(U244="snížená",N244,0)</f>
        <v>0</v>
      </c>
      <c r="BG244" s="113">
        <f>IF(U244="zákl. přenesená",N244,0)</f>
        <v>0</v>
      </c>
      <c r="BH244" s="113">
        <f>IF(U244="sníž. přenesená",N244,0)</f>
        <v>0</v>
      </c>
      <c r="BI244" s="113">
        <f>IF(U244="nulová",N244,0)</f>
        <v>0</v>
      </c>
      <c r="BJ244" s="21" t="s">
        <v>88</v>
      </c>
      <c r="BK244" s="113">
        <f>ROUND(L244*K244,2)</f>
        <v>0</v>
      </c>
      <c r="BL244" s="21" t="s">
        <v>181</v>
      </c>
      <c r="BM244" s="21" t="s">
        <v>615</v>
      </c>
    </row>
    <row r="245" spans="2:51" s="10" customFormat="1" ht="22.5" customHeight="1">
      <c r="B245" s="178"/>
      <c r="C245" s="179"/>
      <c r="D245" s="179"/>
      <c r="E245" s="180" t="s">
        <v>22</v>
      </c>
      <c r="F245" s="269" t="s">
        <v>2747</v>
      </c>
      <c r="G245" s="270"/>
      <c r="H245" s="270"/>
      <c r="I245" s="270"/>
      <c r="J245" s="179"/>
      <c r="K245" s="181">
        <v>1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199</v>
      </c>
      <c r="AU245" s="185" t="s">
        <v>140</v>
      </c>
      <c r="AV245" s="10" t="s">
        <v>140</v>
      </c>
      <c r="AW245" s="10" t="s">
        <v>37</v>
      </c>
      <c r="AX245" s="10" t="s">
        <v>80</v>
      </c>
      <c r="AY245" s="185" t="s">
        <v>176</v>
      </c>
    </row>
    <row r="246" spans="2:51" s="11" customFormat="1" ht="22.5" customHeight="1">
      <c r="B246" s="186"/>
      <c r="C246" s="187"/>
      <c r="D246" s="187"/>
      <c r="E246" s="188" t="s">
        <v>22</v>
      </c>
      <c r="F246" s="271" t="s">
        <v>200</v>
      </c>
      <c r="G246" s="272"/>
      <c r="H246" s="272"/>
      <c r="I246" s="272"/>
      <c r="J246" s="187"/>
      <c r="K246" s="189">
        <v>1</v>
      </c>
      <c r="L246" s="187"/>
      <c r="M246" s="187"/>
      <c r="N246" s="187"/>
      <c r="O246" s="187"/>
      <c r="P246" s="187"/>
      <c r="Q246" s="187"/>
      <c r="R246" s="190"/>
      <c r="T246" s="191"/>
      <c r="U246" s="187"/>
      <c r="V246" s="187"/>
      <c r="W246" s="187"/>
      <c r="X246" s="187"/>
      <c r="Y246" s="187"/>
      <c r="Z246" s="187"/>
      <c r="AA246" s="192"/>
      <c r="AT246" s="193" t="s">
        <v>199</v>
      </c>
      <c r="AU246" s="193" t="s">
        <v>140</v>
      </c>
      <c r="AV246" s="11" t="s">
        <v>181</v>
      </c>
      <c r="AW246" s="11" t="s">
        <v>37</v>
      </c>
      <c r="AX246" s="11" t="s">
        <v>88</v>
      </c>
      <c r="AY246" s="193" t="s">
        <v>176</v>
      </c>
    </row>
    <row r="247" spans="2:65" s="1" customFormat="1" ht="31.5" customHeight="1">
      <c r="B247" s="38"/>
      <c r="C247" s="202" t="s">
        <v>622</v>
      </c>
      <c r="D247" s="202" t="s">
        <v>352</v>
      </c>
      <c r="E247" s="203" t="s">
        <v>2748</v>
      </c>
      <c r="F247" s="307" t="s">
        <v>2749</v>
      </c>
      <c r="G247" s="307"/>
      <c r="H247" s="307"/>
      <c r="I247" s="307"/>
      <c r="J247" s="204" t="s">
        <v>461</v>
      </c>
      <c r="K247" s="205">
        <v>1</v>
      </c>
      <c r="L247" s="308">
        <v>0</v>
      </c>
      <c r="M247" s="309"/>
      <c r="N247" s="310">
        <f>ROUND(L247*K247,2)</f>
        <v>0</v>
      </c>
      <c r="O247" s="268"/>
      <c r="P247" s="268"/>
      <c r="Q247" s="268"/>
      <c r="R247" s="40"/>
      <c r="T247" s="175" t="s">
        <v>22</v>
      </c>
      <c r="U247" s="47" t="s">
        <v>45</v>
      </c>
      <c r="V247" s="39"/>
      <c r="W247" s="176">
        <f>V247*K247</f>
        <v>0</v>
      </c>
      <c r="X247" s="176">
        <v>0</v>
      </c>
      <c r="Y247" s="176">
        <f>X247*K247</f>
        <v>0</v>
      </c>
      <c r="Z247" s="176">
        <v>0</v>
      </c>
      <c r="AA247" s="177">
        <f>Z247*K247</f>
        <v>0</v>
      </c>
      <c r="AR247" s="21" t="s">
        <v>209</v>
      </c>
      <c r="AT247" s="21" t="s">
        <v>352</v>
      </c>
      <c r="AU247" s="21" t="s">
        <v>140</v>
      </c>
      <c r="AY247" s="21" t="s">
        <v>176</v>
      </c>
      <c r="BE247" s="113">
        <f>IF(U247="základní",N247,0)</f>
        <v>0</v>
      </c>
      <c r="BF247" s="113">
        <f>IF(U247="snížená",N247,0)</f>
        <v>0</v>
      </c>
      <c r="BG247" s="113">
        <f>IF(U247="zákl. přenesená",N247,0)</f>
        <v>0</v>
      </c>
      <c r="BH247" s="113">
        <f>IF(U247="sníž. přenesená",N247,0)</f>
        <v>0</v>
      </c>
      <c r="BI247" s="113">
        <f>IF(U247="nulová",N247,0)</f>
        <v>0</v>
      </c>
      <c r="BJ247" s="21" t="s">
        <v>88</v>
      </c>
      <c r="BK247" s="113">
        <f>ROUND(L247*K247,2)</f>
        <v>0</v>
      </c>
      <c r="BL247" s="21" t="s">
        <v>181</v>
      </c>
      <c r="BM247" s="21" t="s">
        <v>622</v>
      </c>
    </row>
    <row r="248" spans="2:51" s="10" customFormat="1" ht="22.5" customHeight="1">
      <c r="B248" s="178"/>
      <c r="C248" s="179"/>
      <c r="D248" s="179"/>
      <c r="E248" s="180" t="s">
        <v>22</v>
      </c>
      <c r="F248" s="269" t="s">
        <v>2747</v>
      </c>
      <c r="G248" s="270"/>
      <c r="H248" s="270"/>
      <c r="I248" s="270"/>
      <c r="J248" s="179"/>
      <c r="K248" s="181">
        <v>1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199</v>
      </c>
      <c r="AU248" s="185" t="s">
        <v>140</v>
      </c>
      <c r="AV248" s="10" t="s">
        <v>140</v>
      </c>
      <c r="AW248" s="10" t="s">
        <v>37</v>
      </c>
      <c r="AX248" s="10" t="s">
        <v>80</v>
      </c>
      <c r="AY248" s="185" t="s">
        <v>176</v>
      </c>
    </row>
    <row r="249" spans="2:51" s="11" customFormat="1" ht="22.5" customHeight="1">
      <c r="B249" s="186"/>
      <c r="C249" s="187"/>
      <c r="D249" s="187"/>
      <c r="E249" s="188" t="s">
        <v>22</v>
      </c>
      <c r="F249" s="271" t="s">
        <v>200</v>
      </c>
      <c r="G249" s="272"/>
      <c r="H249" s="272"/>
      <c r="I249" s="272"/>
      <c r="J249" s="187"/>
      <c r="K249" s="189">
        <v>1</v>
      </c>
      <c r="L249" s="187"/>
      <c r="M249" s="187"/>
      <c r="N249" s="187"/>
      <c r="O249" s="187"/>
      <c r="P249" s="187"/>
      <c r="Q249" s="187"/>
      <c r="R249" s="190"/>
      <c r="T249" s="191"/>
      <c r="U249" s="187"/>
      <c r="V249" s="187"/>
      <c r="W249" s="187"/>
      <c r="X249" s="187"/>
      <c r="Y249" s="187"/>
      <c r="Z249" s="187"/>
      <c r="AA249" s="192"/>
      <c r="AT249" s="193" t="s">
        <v>199</v>
      </c>
      <c r="AU249" s="193" t="s">
        <v>140</v>
      </c>
      <c r="AV249" s="11" t="s">
        <v>181</v>
      </c>
      <c r="AW249" s="11" t="s">
        <v>37</v>
      </c>
      <c r="AX249" s="11" t="s">
        <v>88</v>
      </c>
      <c r="AY249" s="193" t="s">
        <v>176</v>
      </c>
    </row>
    <row r="250" spans="2:65" s="1" customFormat="1" ht="31.5" customHeight="1">
      <c r="B250" s="38"/>
      <c r="C250" s="171" t="s">
        <v>627</v>
      </c>
      <c r="D250" s="171" t="s">
        <v>177</v>
      </c>
      <c r="E250" s="172" t="s">
        <v>2750</v>
      </c>
      <c r="F250" s="265" t="s">
        <v>2751</v>
      </c>
      <c r="G250" s="265"/>
      <c r="H250" s="265"/>
      <c r="I250" s="265"/>
      <c r="J250" s="173" t="s">
        <v>461</v>
      </c>
      <c r="K250" s="174">
        <v>17</v>
      </c>
      <c r="L250" s="266">
        <v>0</v>
      </c>
      <c r="M250" s="267"/>
      <c r="N250" s="268">
        <f>ROUND(L250*K250,2)</f>
        <v>0</v>
      </c>
      <c r="O250" s="268"/>
      <c r="P250" s="268"/>
      <c r="Q250" s="268"/>
      <c r="R250" s="40"/>
      <c r="T250" s="175" t="s">
        <v>22</v>
      </c>
      <c r="U250" s="47" t="s">
        <v>45</v>
      </c>
      <c r="V250" s="39"/>
      <c r="W250" s="176">
        <f>V250*K250</f>
        <v>0</v>
      </c>
      <c r="X250" s="176">
        <v>0</v>
      </c>
      <c r="Y250" s="176">
        <f>X250*K250</f>
        <v>0</v>
      </c>
      <c r="Z250" s="176">
        <v>0</v>
      </c>
      <c r="AA250" s="177">
        <f>Z250*K250</f>
        <v>0</v>
      </c>
      <c r="AR250" s="21" t="s">
        <v>181</v>
      </c>
      <c r="AT250" s="21" t="s">
        <v>177</v>
      </c>
      <c r="AU250" s="21" t="s">
        <v>140</v>
      </c>
      <c r="AY250" s="21" t="s">
        <v>176</v>
      </c>
      <c r="BE250" s="113">
        <f>IF(U250="základní",N250,0)</f>
        <v>0</v>
      </c>
      <c r="BF250" s="113">
        <f>IF(U250="snížená",N250,0)</f>
        <v>0</v>
      </c>
      <c r="BG250" s="113">
        <f>IF(U250="zákl. přenesená",N250,0)</f>
        <v>0</v>
      </c>
      <c r="BH250" s="113">
        <f>IF(U250="sníž. přenesená",N250,0)</f>
        <v>0</v>
      </c>
      <c r="BI250" s="113">
        <f>IF(U250="nulová",N250,0)</f>
        <v>0</v>
      </c>
      <c r="BJ250" s="21" t="s">
        <v>88</v>
      </c>
      <c r="BK250" s="113">
        <f>ROUND(L250*K250,2)</f>
        <v>0</v>
      </c>
      <c r="BL250" s="21" t="s">
        <v>181</v>
      </c>
      <c r="BM250" s="21" t="s">
        <v>627</v>
      </c>
    </row>
    <row r="251" spans="2:51" s="10" customFormat="1" ht="22.5" customHeight="1">
      <c r="B251" s="178"/>
      <c r="C251" s="179"/>
      <c r="D251" s="179"/>
      <c r="E251" s="180" t="s">
        <v>22</v>
      </c>
      <c r="F251" s="269" t="s">
        <v>2752</v>
      </c>
      <c r="G251" s="270"/>
      <c r="H251" s="270"/>
      <c r="I251" s="270"/>
      <c r="J251" s="179"/>
      <c r="K251" s="181">
        <v>17</v>
      </c>
      <c r="L251" s="179"/>
      <c r="M251" s="179"/>
      <c r="N251" s="179"/>
      <c r="O251" s="179"/>
      <c r="P251" s="179"/>
      <c r="Q251" s="179"/>
      <c r="R251" s="182"/>
      <c r="T251" s="183"/>
      <c r="U251" s="179"/>
      <c r="V251" s="179"/>
      <c r="W251" s="179"/>
      <c r="X251" s="179"/>
      <c r="Y251" s="179"/>
      <c r="Z251" s="179"/>
      <c r="AA251" s="184"/>
      <c r="AT251" s="185" t="s">
        <v>199</v>
      </c>
      <c r="AU251" s="185" t="s">
        <v>140</v>
      </c>
      <c r="AV251" s="10" t="s">
        <v>140</v>
      </c>
      <c r="AW251" s="10" t="s">
        <v>37</v>
      </c>
      <c r="AX251" s="10" t="s">
        <v>80</v>
      </c>
      <c r="AY251" s="185" t="s">
        <v>176</v>
      </c>
    </row>
    <row r="252" spans="2:51" s="11" customFormat="1" ht="22.5" customHeight="1">
      <c r="B252" s="186"/>
      <c r="C252" s="187"/>
      <c r="D252" s="187"/>
      <c r="E252" s="188" t="s">
        <v>22</v>
      </c>
      <c r="F252" s="271" t="s">
        <v>200</v>
      </c>
      <c r="G252" s="272"/>
      <c r="H252" s="272"/>
      <c r="I252" s="272"/>
      <c r="J252" s="187"/>
      <c r="K252" s="189">
        <v>17</v>
      </c>
      <c r="L252" s="187"/>
      <c r="M252" s="187"/>
      <c r="N252" s="187"/>
      <c r="O252" s="187"/>
      <c r="P252" s="187"/>
      <c r="Q252" s="187"/>
      <c r="R252" s="190"/>
      <c r="T252" s="191"/>
      <c r="U252" s="187"/>
      <c r="V252" s="187"/>
      <c r="W252" s="187"/>
      <c r="X252" s="187"/>
      <c r="Y252" s="187"/>
      <c r="Z252" s="187"/>
      <c r="AA252" s="192"/>
      <c r="AT252" s="193" t="s">
        <v>199</v>
      </c>
      <c r="AU252" s="193" t="s">
        <v>140</v>
      </c>
      <c r="AV252" s="11" t="s">
        <v>181</v>
      </c>
      <c r="AW252" s="11" t="s">
        <v>37</v>
      </c>
      <c r="AX252" s="11" t="s">
        <v>88</v>
      </c>
      <c r="AY252" s="193" t="s">
        <v>176</v>
      </c>
    </row>
    <row r="253" spans="2:65" s="1" customFormat="1" ht="31.5" customHeight="1">
      <c r="B253" s="38"/>
      <c r="C253" s="202" t="s">
        <v>631</v>
      </c>
      <c r="D253" s="202" t="s">
        <v>352</v>
      </c>
      <c r="E253" s="203" t="s">
        <v>2753</v>
      </c>
      <c r="F253" s="307" t="s">
        <v>2754</v>
      </c>
      <c r="G253" s="307"/>
      <c r="H253" s="307"/>
      <c r="I253" s="307"/>
      <c r="J253" s="204" t="s">
        <v>461</v>
      </c>
      <c r="K253" s="205">
        <v>16</v>
      </c>
      <c r="L253" s="308">
        <v>0</v>
      </c>
      <c r="M253" s="309"/>
      <c r="N253" s="310">
        <f>ROUND(L253*K253,2)</f>
        <v>0</v>
      </c>
      <c r="O253" s="268"/>
      <c r="P253" s="268"/>
      <c r="Q253" s="268"/>
      <c r="R253" s="40"/>
      <c r="T253" s="175" t="s">
        <v>22</v>
      </c>
      <c r="U253" s="47" t="s">
        <v>45</v>
      </c>
      <c r="V253" s="39"/>
      <c r="W253" s="176">
        <f>V253*K253</f>
        <v>0</v>
      </c>
      <c r="X253" s="176">
        <v>0</v>
      </c>
      <c r="Y253" s="176">
        <f>X253*K253</f>
        <v>0</v>
      </c>
      <c r="Z253" s="176">
        <v>0</v>
      </c>
      <c r="AA253" s="177">
        <f>Z253*K253</f>
        <v>0</v>
      </c>
      <c r="AR253" s="21" t="s">
        <v>209</v>
      </c>
      <c r="AT253" s="21" t="s">
        <v>352</v>
      </c>
      <c r="AU253" s="21" t="s">
        <v>140</v>
      </c>
      <c r="AY253" s="21" t="s">
        <v>176</v>
      </c>
      <c r="BE253" s="113">
        <f>IF(U253="základní",N253,0)</f>
        <v>0</v>
      </c>
      <c r="BF253" s="113">
        <f>IF(U253="snížená",N253,0)</f>
        <v>0</v>
      </c>
      <c r="BG253" s="113">
        <f>IF(U253="zákl. přenesená",N253,0)</f>
        <v>0</v>
      </c>
      <c r="BH253" s="113">
        <f>IF(U253="sníž. přenesená",N253,0)</f>
        <v>0</v>
      </c>
      <c r="BI253" s="113">
        <f>IF(U253="nulová",N253,0)</f>
        <v>0</v>
      </c>
      <c r="BJ253" s="21" t="s">
        <v>88</v>
      </c>
      <c r="BK253" s="113">
        <f>ROUND(L253*K253,2)</f>
        <v>0</v>
      </c>
      <c r="BL253" s="21" t="s">
        <v>181</v>
      </c>
      <c r="BM253" s="21" t="s">
        <v>631</v>
      </c>
    </row>
    <row r="254" spans="2:51" s="10" customFormat="1" ht="22.5" customHeight="1">
      <c r="B254" s="178"/>
      <c r="C254" s="179"/>
      <c r="D254" s="179"/>
      <c r="E254" s="180" t="s">
        <v>22</v>
      </c>
      <c r="F254" s="269" t="s">
        <v>2755</v>
      </c>
      <c r="G254" s="270"/>
      <c r="H254" s="270"/>
      <c r="I254" s="270"/>
      <c r="J254" s="179"/>
      <c r="K254" s="181">
        <v>16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199</v>
      </c>
      <c r="AU254" s="185" t="s">
        <v>140</v>
      </c>
      <c r="AV254" s="10" t="s">
        <v>140</v>
      </c>
      <c r="AW254" s="10" t="s">
        <v>37</v>
      </c>
      <c r="AX254" s="10" t="s">
        <v>80</v>
      </c>
      <c r="AY254" s="185" t="s">
        <v>176</v>
      </c>
    </row>
    <row r="255" spans="2:51" s="11" customFormat="1" ht="22.5" customHeight="1">
      <c r="B255" s="186"/>
      <c r="C255" s="187"/>
      <c r="D255" s="187"/>
      <c r="E255" s="188" t="s">
        <v>22</v>
      </c>
      <c r="F255" s="271" t="s">
        <v>200</v>
      </c>
      <c r="G255" s="272"/>
      <c r="H255" s="272"/>
      <c r="I255" s="272"/>
      <c r="J255" s="187"/>
      <c r="K255" s="189">
        <v>16</v>
      </c>
      <c r="L255" s="187"/>
      <c r="M255" s="187"/>
      <c r="N255" s="187"/>
      <c r="O255" s="187"/>
      <c r="P255" s="187"/>
      <c r="Q255" s="187"/>
      <c r="R255" s="190"/>
      <c r="T255" s="191"/>
      <c r="U255" s="187"/>
      <c r="V255" s="187"/>
      <c r="W255" s="187"/>
      <c r="X255" s="187"/>
      <c r="Y255" s="187"/>
      <c r="Z255" s="187"/>
      <c r="AA255" s="192"/>
      <c r="AT255" s="193" t="s">
        <v>199</v>
      </c>
      <c r="AU255" s="193" t="s">
        <v>140</v>
      </c>
      <c r="AV255" s="11" t="s">
        <v>181</v>
      </c>
      <c r="AW255" s="11" t="s">
        <v>37</v>
      </c>
      <c r="AX255" s="11" t="s">
        <v>88</v>
      </c>
      <c r="AY255" s="193" t="s">
        <v>176</v>
      </c>
    </row>
    <row r="256" spans="2:65" s="1" customFormat="1" ht="22.5" customHeight="1">
      <c r="B256" s="38"/>
      <c r="C256" s="202" t="s">
        <v>637</v>
      </c>
      <c r="D256" s="202" t="s">
        <v>352</v>
      </c>
      <c r="E256" s="203" t="s">
        <v>2756</v>
      </c>
      <c r="F256" s="307" t="s">
        <v>2757</v>
      </c>
      <c r="G256" s="307"/>
      <c r="H256" s="307"/>
      <c r="I256" s="307"/>
      <c r="J256" s="204" t="s">
        <v>461</v>
      </c>
      <c r="K256" s="205">
        <v>1</v>
      </c>
      <c r="L256" s="308">
        <v>0</v>
      </c>
      <c r="M256" s="309"/>
      <c r="N256" s="310">
        <f>ROUND(L256*K256,2)</f>
        <v>0</v>
      </c>
      <c r="O256" s="268"/>
      <c r="P256" s="268"/>
      <c r="Q256" s="268"/>
      <c r="R256" s="40"/>
      <c r="T256" s="175" t="s">
        <v>22</v>
      </c>
      <c r="U256" s="47" t="s">
        <v>45</v>
      </c>
      <c r="V256" s="39"/>
      <c r="W256" s="176">
        <f>V256*K256</f>
        <v>0</v>
      </c>
      <c r="X256" s="176">
        <v>0</v>
      </c>
      <c r="Y256" s="176">
        <f>X256*K256</f>
        <v>0</v>
      </c>
      <c r="Z256" s="176">
        <v>0</v>
      </c>
      <c r="AA256" s="177">
        <f>Z256*K256</f>
        <v>0</v>
      </c>
      <c r="AR256" s="21" t="s">
        <v>209</v>
      </c>
      <c r="AT256" s="21" t="s">
        <v>352</v>
      </c>
      <c r="AU256" s="21" t="s">
        <v>140</v>
      </c>
      <c r="AY256" s="21" t="s">
        <v>176</v>
      </c>
      <c r="BE256" s="113">
        <f>IF(U256="základní",N256,0)</f>
        <v>0</v>
      </c>
      <c r="BF256" s="113">
        <f>IF(U256="snížená",N256,0)</f>
        <v>0</v>
      </c>
      <c r="BG256" s="113">
        <f>IF(U256="zákl. přenesená",N256,0)</f>
        <v>0</v>
      </c>
      <c r="BH256" s="113">
        <f>IF(U256="sníž. přenesená",N256,0)</f>
        <v>0</v>
      </c>
      <c r="BI256" s="113">
        <f>IF(U256="nulová",N256,0)</f>
        <v>0</v>
      </c>
      <c r="BJ256" s="21" t="s">
        <v>88</v>
      </c>
      <c r="BK256" s="113">
        <f>ROUND(L256*K256,2)</f>
        <v>0</v>
      </c>
      <c r="BL256" s="21" t="s">
        <v>181</v>
      </c>
      <c r="BM256" s="21" t="s">
        <v>637</v>
      </c>
    </row>
    <row r="257" spans="2:51" s="10" customFormat="1" ht="22.5" customHeight="1">
      <c r="B257" s="178"/>
      <c r="C257" s="179"/>
      <c r="D257" s="179"/>
      <c r="E257" s="180" t="s">
        <v>22</v>
      </c>
      <c r="F257" s="269" t="s">
        <v>2758</v>
      </c>
      <c r="G257" s="270"/>
      <c r="H257" s="270"/>
      <c r="I257" s="270"/>
      <c r="J257" s="179"/>
      <c r="K257" s="181">
        <v>1</v>
      </c>
      <c r="L257" s="179"/>
      <c r="M257" s="179"/>
      <c r="N257" s="179"/>
      <c r="O257" s="179"/>
      <c r="P257" s="179"/>
      <c r="Q257" s="179"/>
      <c r="R257" s="182"/>
      <c r="T257" s="183"/>
      <c r="U257" s="179"/>
      <c r="V257" s="179"/>
      <c r="W257" s="179"/>
      <c r="X257" s="179"/>
      <c r="Y257" s="179"/>
      <c r="Z257" s="179"/>
      <c r="AA257" s="184"/>
      <c r="AT257" s="185" t="s">
        <v>199</v>
      </c>
      <c r="AU257" s="185" t="s">
        <v>140</v>
      </c>
      <c r="AV257" s="10" t="s">
        <v>140</v>
      </c>
      <c r="AW257" s="10" t="s">
        <v>37</v>
      </c>
      <c r="AX257" s="10" t="s">
        <v>80</v>
      </c>
      <c r="AY257" s="185" t="s">
        <v>176</v>
      </c>
    </row>
    <row r="258" spans="2:51" s="11" customFormat="1" ht="22.5" customHeight="1">
      <c r="B258" s="186"/>
      <c r="C258" s="187"/>
      <c r="D258" s="187"/>
      <c r="E258" s="188" t="s">
        <v>22</v>
      </c>
      <c r="F258" s="271" t="s">
        <v>200</v>
      </c>
      <c r="G258" s="272"/>
      <c r="H258" s="272"/>
      <c r="I258" s="272"/>
      <c r="J258" s="187"/>
      <c r="K258" s="189">
        <v>1</v>
      </c>
      <c r="L258" s="187"/>
      <c r="M258" s="187"/>
      <c r="N258" s="187"/>
      <c r="O258" s="187"/>
      <c r="P258" s="187"/>
      <c r="Q258" s="187"/>
      <c r="R258" s="190"/>
      <c r="T258" s="191"/>
      <c r="U258" s="187"/>
      <c r="V258" s="187"/>
      <c r="W258" s="187"/>
      <c r="X258" s="187"/>
      <c r="Y258" s="187"/>
      <c r="Z258" s="187"/>
      <c r="AA258" s="192"/>
      <c r="AT258" s="193" t="s">
        <v>199</v>
      </c>
      <c r="AU258" s="193" t="s">
        <v>140</v>
      </c>
      <c r="AV258" s="11" t="s">
        <v>181</v>
      </c>
      <c r="AW258" s="11" t="s">
        <v>37</v>
      </c>
      <c r="AX258" s="11" t="s">
        <v>88</v>
      </c>
      <c r="AY258" s="193" t="s">
        <v>176</v>
      </c>
    </row>
    <row r="259" spans="2:65" s="1" customFormat="1" ht="31.5" customHeight="1">
      <c r="B259" s="38"/>
      <c r="C259" s="171" t="s">
        <v>641</v>
      </c>
      <c r="D259" s="171" t="s">
        <v>177</v>
      </c>
      <c r="E259" s="172" t="s">
        <v>2759</v>
      </c>
      <c r="F259" s="265" t="s">
        <v>2760</v>
      </c>
      <c r="G259" s="265"/>
      <c r="H259" s="265"/>
      <c r="I259" s="265"/>
      <c r="J259" s="173" t="s">
        <v>461</v>
      </c>
      <c r="K259" s="174">
        <v>5</v>
      </c>
      <c r="L259" s="266">
        <v>0</v>
      </c>
      <c r="M259" s="267"/>
      <c r="N259" s="268">
        <f>ROUND(L259*K259,2)</f>
        <v>0</v>
      </c>
      <c r="O259" s="268"/>
      <c r="P259" s="268"/>
      <c r="Q259" s="268"/>
      <c r="R259" s="40"/>
      <c r="T259" s="175" t="s">
        <v>22</v>
      </c>
      <c r="U259" s="47" t="s">
        <v>45</v>
      </c>
      <c r="V259" s="39"/>
      <c r="W259" s="176">
        <f>V259*K259</f>
        <v>0</v>
      </c>
      <c r="X259" s="176">
        <v>0</v>
      </c>
      <c r="Y259" s="176">
        <f>X259*K259</f>
        <v>0</v>
      </c>
      <c r="Z259" s="176">
        <v>0</v>
      </c>
      <c r="AA259" s="177">
        <f>Z259*K259</f>
        <v>0</v>
      </c>
      <c r="AR259" s="21" t="s">
        <v>181</v>
      </c>
      <c r="AT259" s="21" t="s">
        <v>177</v>
      </c>
      <c r="AU259" s="21" t="s">
        <v>140</v>
      </c>
      <c r="AY259" s="21" t="s">
        <v>176</v>
      </c>
      <c r="BE259" s="113">
        <f>IF(U259="základní",N259,0)</f>
        <v>0</v>
      </c>
      <c r="BF259" s="113">
        <f>IF(U259="snížená",N259,0)</f>
        <v>0</v>
      </c>
      <c r="BG259" s="113">
        <f>IF(U259="zákl. přenesená",N259,0)</f>
        <v>0</v>
      </c>
      <c r="BH259" s="113">
        <f>IF(U259="sníž. přenesená",N259,0)</f>
        <v>0</v>
      </c>
      <c r="BI259" s="113">
        <f>IF(U259="nulová",N259,0)</f>
        <v>0</v>
      </c>
      <c r="BJ259" s="21" t="s">
        <v>88</v>
      </c>
      <c r="BK259" s="113">
        <f>ROUND(L259*K259,2)</f>
        <v>0</v>
      </c>
      <c r="BL259" s="21" t="s">
        <v>181</v>
      </c>
      <c r="BM259" s="21" t="s">
        <v>641</v>
      </c>
    </row>
    <row r="260" spans="2:51" s="10" customFormat="1" ht="22.5" customHeight="1">
      <c r="B260" s="178"/>
      <c r="C260" s="179"/>
      <c r="D260" s="179"/>
      <c r="E260" s="180" t="s">
        <v>22</v>
      </c>
      <c r="F260" s="269" t="s">
        <v>2761</v>
      </c>
      <c r="G260" s="270"/>
      <c r="H260" s="270"/>
      <c r="I260" s="270"/>
      <c r="J260" s="179"/>
      <c r="K260" s="181">
        <v>5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199</v>
      </c>
      <c r="AU260" s="185" t="s">
        <v>140</v>
      </c>
      <c r="AV260" s="10" t="s">
        <v>140</v>
      </c>
      <c r="AW260" s="10" t="s">
        <v>37</v>
      </c>
      <c r="AX260" s="10" t="s">
        <v>80</v>
      </c>
      <c r="AY260" s="185" t="s">
        <v>176</v>
      </c>
    </row>
    <row r="261" spans="2:51" s="11" customFormat="1" ht="22.5" customHeight="1">
      <c r="B261" s="186"/>
      <c r="C261" s="187"/>
      <c r="D261" s="187"/>
      <c r="E261" s="188" t="s">
        <v>22</v>
      </c>
      <c r="F261" s="271" t="s">
        <v>200</v>
      </c>
      <c r="G261" s="272"/>
      <c r="H261" s="272"/>
      <c r="I261" s="272"/>
      <c r="J261" s="187"/>
      <c r="K261" s="189">
        <v>5</v>
      </c>
      <c r="L261" s="187"/>
      <c r="M261" s="187"/>
      <c r="N261" s="187"/>
      <c r="O261" s="187"/>
      <c r="P261" s="187"/>
      <c r="Q261" s="187"/>
      <c r="R261" s="190"/>
      <c r="T261" s="191"/>
      <c r="U261" s="187"/>
      <c r="V261" s="187"/>
      <c r="W261" s="187"/>
      <c r="X261" s="187"/>
      <c r="Y261" s="187"/>
      <c r="Z261" s="187"/>
      <c r="AA261" s="192"/>
      <c r="AT261" s="193" t="s">
        <v>199</v>
      </c>
      <c r="AU261" s="193" t="s">
        <v>140</v>
      </c>
      <c r="AV261" s="11" t="s">
        <v>181</v>
      </c>
      <c r="AW261" s="11" t="s">
        <v>37</v>
      </c>
      <c r="AX261" s="11" t="s">
        <v>88</v>
      </c>
      <c r="AY261" s="193" t="s">
        <v>176</v>
      </c>
    </row>
    <row r="262" spans="2:65" s="1" customFormat="1" ht="22.5" customHeight="1">
      <c r="B262" s="38"/>
      <c r="C262" s="202" t="s">
        <v>645</v>
      </c>
      <c r="D262" s="202" t="s">
        <v>352</v>
      </c>
      <c r="E262" s="203" t="s">
        <v>2762</v>
      </c>
      <c r="F262" s="307" t="s">
        <v>2763</v>
      </c>
      <c r="G262" s="307"/>
      <c r="H262" s="307"/>
      <c r="I262" s="307"/>
      <c r="J262" s="204" t="s">
        <v>461</v>
      </c>
      <c r="K262" s="205">
        <v>1</v>
      </c>
      <c r="L262" s="308">
        <v>0</v>
      </c>
      <c r="M262" s="309"/>
      <c r="N262" s="310">
        <f>ROUND(L262*K262,2)</f>
        <v>0</v>
      </c>
      <c r="O262" s="268"/>
      <c r="P262" s="268"/>
      <c r="Q262" s="268"/>
      <c r="R262" s="40"/>
      <c r="T262" s="175" t="s">
        <v>22</v>
      </c>
      <c r="U262" s="47" t="s">
        <v>45</v>
      </c>
      <c r="V262" s="39"/>
      <c r="W262" s="176">
        <f>V262*K262</f>
        <v>0</v>
      </c>
      <c r="X262" s="176">
        <v>0</v>
      </c>
      <c r="Y262" s="176">
        <f>X262*K262</f>
        <v>0</v>
      </c>
      <c r="Z262" s="176">
        <v>0</v>
      </c>
      <c r="AA262" s="177">
        <f>Z262*K262</f>
        <v>0</v>
      </c>
      <c r="AR262" s="21" t="s">
        <v>209</v>
      </c>
      <c r="AT262" s="21" t="s">
        <v>352</v>
      </c>
      <c r="AU262" s="21" t="s">
        <v>140</v>
      </c>
      <c r="AY262" s="21" t="s">
        <v>176</v>
      </c>
      <c r="BE262" s="113">
        <f>IF(U262="základní",N262,0)</f>
        <v>0</v>
      </c>
      <c r="BF262" s="113">
        <f>IF(U262="snížená",N262,0)</f>
        <v>0</v>
      </c>
      <c r="BG262" s="113">
        <f>IF(U262="zákl. přenesená",N262,0)</f>
        <v>0</v>
      </c>
      <c r="BH262" s="113">
        <f>IF(U262="sníž. přenesená",N262,0)</f>
        <v>0</v>
      </c>
      <c r="BI262" s="113">
        <f>IF(U262="nulová",N262,0)</f>
        <v>0</v>
      </c>
      <c r="BJ262" s="21" t="s">
        <v>88</v>
      </c>
      <c r="BK262" s="113">
        <f>ROUND(L262*K262,2)</f>
        <v>0</v>
      </c>
      <c r="BL262" s="21" t="s">
        <v>181</v>
      </c>
      <c r="BM262" s="21" t="s">
        <v>645</v>
      </c>
    </row>
    <row r="263" spans="2:51" s="10" customFormat="1" ht="22.5" customHeight="1">
      <c r="B263" s="178"/>
      <c r="C263" s="179"/>
      <c r="D263" s="179"/>
      <c r="E263" s="180" t="s">
        <v>22</v>
      </c>
      <c r="F263" s="269" t="s">
        <v>2758</v>
      </c>
      <c r="G263" s="270"/>
      <c r="H263" s="270"/>
      <c r="I263" s="270"/>
      <c r="J263" s="179"/>
      <c r="K263" s="181">
        <v>1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199</v>
      </c>
      <c r="AU263" s="185" t="s">
        <v>140</v>
      </c>
      <c r="AV263" s="10" t="s">
        <v>140</v>
      </c>
      <c r="AW263" s="10" t="s">
        <v>37</v>
      </c>
      <c r="AX263" s="10" t="s">
        <v>80</v>
      </c>
      <c r="AY263" s="185" t="s">
        <v>176</v>
      </c>
    </row>
    <row r="264" spans="2:51" s="11" customFormat="1" ht="22.5" customHeight="1">
      <c r="B264" s="186"/>
      <c r="C264" s="187"/>
      <c r="D264" s="187"/>
      <c r="E264" s="188" t="s">
        <v>22</v>
      </c>
      <c r="F264" s="271" t="s">
        <v>200</v>
      </c>
      <c r="G264" s="272"/>
      <c r="H264" s="272"/>
      <c r="I264" s="272"/>
      <c r="J264" s="187"/>
      <c r="K264" s="189">
        <v>1</v>
      </c>
      <c r="L264" s="187"/>
      <c r="M264" s="187"/>
      <c r="N264" s="187"/>
      <c r="O264" s="187"/>
      <c r="P264" s="187"/>
      <c r="Q264" s="187"/>
      <c r="R264" s="190"/>
      <c r="T264" s="191"/>
      <c r="U264" s="187"/>
      <c r="V264" s="187"/>
      <c r="W264" s="187"/>
      <c r="X264" s="187"/>
      <c r="Y264" s="187"/>
      <c r="Z264" s="187"/>
      <c r="AA264" s="192"/>
      <c r="AT264" s="193" t="s">
        <v>199</v>
      </c>
      <c r="AU264" s="193" t="s">
        <v>140</v>
      </c>
      <c r="AV264" s="11" t="s">
        <v>181</v>
      </c>
      <c r="AW264" s="11" t="s">
        <v>37</v>
      </c>
      <c r="AX264" s="11" t="s">
        <v>88</v>
      </c>
      <c r="AY264" s="193" t="s">
        <v>176</v>
      </c>
    </row>
    <row r="265" spans="2:65" s="1" customFormat="1" ht="31.5" customHeight="1">
      <c r="B265" s="38"/>
      <c r="C265" s="202" t="s">
        <v>649</v>
      </c>
      <c r="D265" s="202" t="s">
        <v>352</v>
      </c>
      <c r="E265" s="203" t="s">
        <v>2764</v>
      </c>
      <c r="F265" s="307" t="s">
        <v>2765</v>
      </c>
      <c r="G265" s="307"/>
      <c r="H265" s="307"/>
      <c r="I265" s="307"/>
      <c r="J265" s="204" t="s">
        <v>461</v>
      </c>
      <c r="K265" s="205">
        <v>4</v>
      </c>
      <c r="L265" s="308">
        <v>0</v>
      </c>
      <c r="M265" s="309"/>
      <c r="N265" s="310">
        <f>ROUND(L265*K265,2)</f>
        <v>0</v>
      </c>
      <c r="O265" s="268"/>
      <c r="P265" s="268"/>
      <c r="Q265" s="268"/>
      <c r="R265" s="40"/>
      <c r="T265" s="175" t="s">
        <v>22</v>
      </c>
      <c r="U265" s="47" t="s">
        <v>45</v>
      </c>
      <c r="V265" s="39"/>
      <c r="W265" s="176">
        <f>V265*K265</f>
        <v>0</v>
      </c>
      <c r="X265" s="176">
        <v>0</v>
      </c>
      <c r="Y265" s="176">
        <f>X265*K265</f>
        <v>0</v>
      </c>
      <c r="Z265" s="176">
        <v>0</v>
      </c>
      <c r="AA265" s="177">
        <f>Z265*K265</f>
        <v>0</v>
      </c>
      <c r="AR265" s="21" t="s">
        <v>209</v>
      </c>
      <c r="AT265" s="21" t="s">
        <v>352</v>
      </c>
      <c r="AU265" s="21" t="s">
        <v>140</v>
      </c>
      <c r="AY265" s="21" t="s">
        <v>176</v>
      </c>
      <c r="BE265" s="113">
        <f>IF(U265="základní",N265,0)</f>
        <v>0</v>
      </c>
      <c r="BF265" s="113">
        <f>IF(U265="snížená",N265,0)</f>
        <v>0</v>
      </c>
      <c r="BG265" s="113">
        <f>IF(U265="zákl. přenesená",N265,0)</f>
        <v>0</v>
      </c>
      <c r="BH265" s="113">
        <f>IF(U265="sníž. přenesená",N265,0)</f>
        <v>0</v>
      </c>
      <c r="BI265" s="113">
        <f>IF(U265="nulová",N265,0)</f>
        <v>0</v>
      </c>
      <c r="BJ265" s="21" t="s">
        <v>88</v>
      </c>
      <c r="BK265" s="113">
        <f>ROUND(L265*K265,2)</f>
        <v>0</v>
      </c>
      <c r="BL265" s="21" t="s">
        <v>181</v>
      </c>
      <c r="BM265" s="21" t="s">
        <v>649</v>
      </c>
    </row>
    <row r="266" spans="2:51" s="10" customFormat="1" ht="22.5" customHeight="1">
      <c r="B266" s="178"/>
      <c r="C266" s="179"/>
      <c r="D266" s="179"/>
      <c r="E266" s="180" t="s">
        <v>22</v>
      </c>
      <c r="F266" s="269" t="s">
        <v>2766</v>
      </c>
      <c r="G266" s="270"/>
      <c r="H266" s="270"/>
      <c r="I266" s="270"/>
      <c r="J266" s="179"/>
      <c r="K266" s="181">
        <v>4</v>
      </c>
      <c r="L266" s="179"/>
      <c r="M266" s="179"/>
      <c r="N266" s="179"/>
      <c r="O266" s="179"/>
      <c r="P266" s="179"/>
      <c r="Q266" s="179"/>
      <c r="R266" s="182"/>
      <c r="T266" s="183"/>
      <c r="U266" s="179"/>
      <c r="V266" s="179"/>
      <c r="W266" s="179"/>
      <c r="X266" s="179"/>
      <c r="Y266" s="179"/>
      <c r="Z266" s="179"/>
      <c r="AA266" s="184"/>
      <c r="AT266" s="185" t="s">
        <v>199</v>
      </c>
      <c r="AU266" s="185" t="s">
        <v>140</v>
      </c>
      <c r="AV266" s="10" t="s">
        <v>140</v>
      </c>
      <c r="AW266" s="10" t="s">
        <v>37</v>
      </c>
      <c r="AX266" s="10" t="s">
        <v>80</v>
      </c>
      <c r="AY266" s="185" t="s">
        <v>176</v>
      </c>
    </row>
    <row r="267" spans="2:51" s="11" customFormat="1" ht="22.5" customHeight="1">
      <c r="B267" s="186"/>
      <c r="C267" s="187"/>
      <c r="D267" s="187"/>
      <c r="E267" s="188" t="s">
        <v>22</v>
      </c>
      <c r="F267" s="271" t="s">
        <v>200</v>
      </c>
      <c r="G267" s="272"/>
      <c r="H267" s="272"/>
      <c r="I267" s="272"/>
      <c r="J267" s="187"/>
      <c r="K267" s="189">
        <v>4</v>
      </c>
      <c r="L267" s="187"/>
      <c r="M267" s="187"/>
      <c r="N267" s="187"/>
      <c r="O267" s="187"/>
      <c r="P267" s="187"/>
      <c r="Q267" s="187"/>
      <c r="R267" s="190"/>
      <c r="T267" s="191"/>
      <c r="U267" s="187"/>
      <c r="V267" s="187"/>
      <c r="W267" s="187"/>
      <c r="X267" s="187"/>
      <c r="Y267" s="187"/>
      <c r="Z267" s="187"/>
      <c r="AA267" s="192"/>
      <c r="AT267" s="193" t="s">
        <v>199</v>
      </c>
      <c r="AU267" s="193" t="s">
        <v>140</v>
      </c>
      <c r="AV267" s="11" t="s">
        <v>181</v>
      </c>
      <c r="AW267" s="11" t="s">
        <v>37</v>
      </c>
      <c r="AX267" s="11" t="s">
        <v>88</v>
      </c>
      <c r="AY267" s="193" t="s">
        <v>176</v>
      </c>
    </row>
    <row r="268" spans="2:65" s="1" customFormat="1" ht="31.5" customHeight="1">
      <c r="B268" s="38"/>
      <c r="C268" s="171" t="s">
        <v>653</v>
      </c>
      <c r="D268" s="171" t="s">
        <v>177</v>
      </c>
      <c r="E268" s="172" t="s">
        <v>2767</v>
      </c>
      <c r="F268" s="265" t="s">
        <v>2768</v>
      </c>
      <c r="G268" s="265"/>
      <c r="H268" s="265"/>
      <c r="I268" s="265"/>
      <c r="J268" s="173" t="s">
        <v>461</v>
      </c>
      <c r="K268" s="174">
        <v>4</v>
      </c>
      <c r="L268" s="266">
        <v>0</v>
      </c>
      <c r="M268" s="267"/>
      <c r="N268" s="268">
        <f>ROUND(L268*K268,2)</f>
        <v>0</v>
      </c>
      <c r="O268" s="268"/>
      <c r="P268" s="268"/>
      <c r="Q268" s="268"/>
      <c r="R268" s="40"/>
      <c r="T268" s="175" t="s">
        <v>22</v>
      </c>
      <c r="U268" s="47" t="s">
        <v>45</v>
      </c>
      <c r="V268" s="39"/>
      <c r="W268" s="176">
        <f>V268*K268</f>
        <v>0</v>
      </c>
      <c r="X268" s="176">
        <v>0</v>
      </c>
      <c r="Y268" s="176">
        <f>X268*K268</f>
        <v>0</v>
      </c>
      <c r="Z268" s="176">
        <v>0</v>
      </c>
      <c r="AA268" s="177">
        <f>Z268*K268</f>
        <v>0</v>
      </c>
      <c r="AR268" s="21" t="s">
        <v>181</v>
      </c>
      <c r="AT268" s="21" t="s">
        <v>177</v>
      </c>
      <c r="AU268" s="21" t="s">
        <v>140</v>
      </c>
      <c r="AY268" s="21" t="s">
        <v>176</v>
      </c>
      <c r="BE268" s="113">
        <f>IF(U268="základní",N268,0)</f>
        <v>0</v>
      </c>
      <c r="BF268" s="113">
        <f>IF(U268="snížená",N268,0)</f>
        <v>0</v>
      </c>
      <c r="BG268" s="113">
        <f>IF(U268="zákl. přenesená",N268,0)</f>
        <v>0</v>
      </c>
      <c r="BH268" s="113">
        <f>IF(U268="sníž. přenesená",N268,0)</f>
        <v>0</v>
      </c>
      <c r="BI268" s="113">
        <f>IF(U268="nulová",N268,0)</f>
        <v>0</v>
      </c>
      <c r="BJ268" s="21" t="s">
        <v>88</v>
      </c>
      <c r="BK268" s="113">
        <f>ROUND(L268*K268,2)</f>
        <v>0</v>
      </c>
      <c r="BL268" s="21" t="s">
        <v>181</v>
      </c>
      <c r="BM268" s="21" t="s">
        <v>653</v>
      </c>
    </row>
    <row r="269" spans="2:51" s="10" customFormat="1" ht="22.5" customHeight="1">
      <c r="B269" s="178"/>
      <c r="C269" s="179"/>
      <c r="D269" s="179"/>
      <c r="E269" s="180" t="s">
        <v>22</v>
      </c>
      <c r="F269" s="269" t="s">
        <v>2769</v>
      </c>
      <c r="G269" s="270"/>
      <c r="H269" s="270"/>
      <c r="I269" s="270"/>
      <c r="J269" s="179"/>
      <c r="K269" s="181">
        <v>4</v>
      </c>
      <c r="L269" s="179"/>
      <c r="M269" s="179"/>
      <c r="N269" s="179"/>
      <c r="O269" s="179"/>
      <c r="P269" s="179"/>
      <c r="Q269" s="179"/>
      <c r="R269" s="182"/>
      <c r="T269" s="183"/>
      <c r="U269" s="179"/>
      <c r="V269" s="179"/>
      <c r="W269" s="179"/>
      <c r="X269" s="179"/>
      <c r="Y269" s="179"/>
      <c r="Z269" s="179"/>
      <c r="AA269" s="184"/>
      <c r="AT269" s="185" t="s">
        <v>199</v>
      </c>
      <c r="AU269" s="185" t="s">
        <v>140</v>
      </c>
      <c r="AV269" s="10" t="s">
        <v>140</v>
      </c>
      <c r="AW269" s="10" t="s">
        <v>37</v>
      </c>
      <c r="AX269" s="10" t="s">
        <v>80</v>
      </c>
      <c r="AY269" s="185" t="s">
        <v>176</v>
      </c>
    </row>
    <row r="270" spans="2:51" s="11" customFormat="1" ht="22.5" customHeight="1">
      <c r="B270" s="186"/>
      <c r="C270" s="187"/>
      <c r="D270" s="187"/>
      <c r="E270" s="188" t="s">
        <v>22</v>
      </c>
      <c r="F270" s="271" t="s">
        <v>200</v>
      </c>
      <c r="G270" s="272"/>
      <c r="H270" s="272"/>
      <c r="I270" s="272"/>
      <c r="J270" s="187"/>
      <c r="K270" s="189">
        <v>4</v>
      </c>
      <c r="L270" s="187"/>
      <c r="M270" s="187"/>
      <c r="N270" s="187"/>
      <c r="O270" s="187"/>
      <c r="P270" s="187"/>
      <c r="Q270" s="187"/>
      <c r="R270" s="190"/>
      <c r="T270" s="191"/>
      <c r="U270" s="187"/>
      <c r="V270" s="187"/>
      <c r="W270" s="187"/>
      <c r="X270" s="187"/>
      <c r="Y270" s="187"/>
      <c r="Z270" s="187"/>
      <c r="AA270" s="192"/>
      <c r="AT270" s="193" t="s">
        <v>199</v>
      </c>
      <c r="AU270" s="193" t="s">
        <v>140</v>
      </c>
      <c r="AV270" s="11" t="s">
        <v>181</v>
      </c>
      <c r="AW270" s="11" t="s">
        <v>37</v>
      </c>
      <c r="AX270" s="11" t="s">
        <v>88</v>
      </c>
      <c r="AY270" s="193" t="s">
        <v>176</v>
      </c>
    </row>
    <row r="271" spans="2:65" s="1" customFormat="1" ht="31.5" customHeight="1">
      <c r="B271" s="38"/>
      <c r="C271" s="202" t="s">
        <v>657</v>
      </c>
      <c r="D271" s="202" t="s">
        <v>352</v>
      </c>
      <c r="E271" s="203" t="s">
        <v>2770</v>
      </c>
      <c r="F271" s="307" t="s">
        <v>2771</v>
      </c>
      <c r="G271" s="307"/>
      <c r="H271" s="307"/>
      <c r="I271" s="307"/>
      <c r="J271" s="204" t="s">
        <v>461</v>
      </c>
      <c r="K271" s="205">
        <v>4</v>
      </c>
      <c r="L271" s="308">
        <v>0</v>
      </c>
      <c r="M271" s="309"/>
      <c r="N271" s="310">
        <f>ROUND(L271*K271,2)</f>
        <v>0</v>
      </c>
      <c r="O271" s="268"/>
      <c r="P271" s="268"/>
      <c r="Q271" s="268"/>
      <c r="R271" s="40"/>
      <c r="T271" s="175" t="s">
        <v>22</v>
      </c>
      <c r="U271" s="47" t="s">
        <v>45</v>
      </c>
      <c r="V271" s="39"/>
      <c r="W271" s="176">
        <f>V271*K271</f>
        <v>0</v>
      </c>
      <c r="X271" s="176">
        <v>0</v>
      </c>
      <c r="Y271" s="176">
        <f>X271*K271</f>
        <v>0</v>
      </c>
      <c r="Z271" s="176">
        <v>0</v>
      </c>
      <c r="AA271" s="177">
        <f>Z271*K271</f>
        <v>0</v>
      </c>
      <c r="AR271" s="21" t="s">
        <v>209</v>
      </c>
      <c r="AT271" s="21" t="s">
        <v>352</v>
      </c>
      <c r="AU271" s="21" t="s">
        <v>140</v>
      </c>
      <c r="AY271" s="21" t="s">
        <v>176</v>
      </c>
      <c r="BE271" s="113">
        <f>IF(U271="základní",N271,0)</f>
        <v>0</v>
      </c>
      <c r="BF271" s="113">
        <f>IF(U271="snížená",N271,0)</f>
        <v>0</v>
      </c>
      <c r="BG271" s="113">
        <f>IF(U271="zákl. přenesená",N271,0)</f>
        <v>0</v>
      </c>
      <c r="BH271" s="113">
        <f>IF(U271="sníž. přenesená",N271,0)</f>
        <v>0</v>
      </c>
      <c r="BI271" s="113">
        <f>IF(U271="nulová",N271,0)</f>
        <v>0</v>
      </c>
      <c r="BJ271" s="21" t="s">
        <v>88</v>
      </c>
      <c r="BK271" s="113">
        <f>ROUND(L271*K271,2)</f>
        <v>0</v>
      </c>
      <c r="BL271" s="21" t="s">
        <v>181</v>
      </c>
      <c r="BM271" s="21" t="s">
        <v>657</v>
      </c>
    </row>
    <row r="272" spans="2:51" s="10" customFormat="1" ht="22.5" customHeight="1">
      <c r="B272" s="178"/>
      <c r="C272" s="179"/>
      <c r="D272" s="179"/>
      <c r="E272" s="180" t="s">
        <v>22</v>
      </c>
      <c r="F272" s="269" t="s">
        <v>2769</v>
      </c>
      <c r="G272" s="270"/>
      <c r="H272" s="270"/>
      <c r="I272" s="270"/>
      <c r="J272" s="179"/>
      <c r="K272" s="181">
        <v>4</v>
      </c>
      <c r="L272" s="179"/>
      <c r="M272" s="179"/>
      <c r="N272" s="179"/>
      <c r="O272" s="179"/>
      <c r="P272" s="179"/>
      <c r="Q272" s="179"/>
      <c r="R272" s="182"/>
      <c r="T272" s="183"/>
      <c r="U272" s="179"/>
      <c r="V272" s="179"/>
      <c r="W272" s="179"/>
      <c r="X272" s="179"/>
      <c r="Y272" s="179"/>
      <c r="Z272" s="179"/>
      <c r="AA272" s="184"/>
      <c r="AT272" s="185" t="s">
        <v>199</v>
      </c>
      <c r="AU272" s="185" t="s">
        <v>140</v>
      </c>
      <c r="AV272" s="10" t="s">
        <v>140</v>
      </c>
      <c r="AW272" s="10" t="s">
        <v>37</v>
      </c>
      <c r="AX272" s="10" t="s">
        <v>80</v>
      </c>
      <c r="AY272" s="185" t="s">
        <v>176</v>
      </c>
    </row>
    <row r="273" spans="2:51" s="11" customFormat="1" ht="22.5" customHeight="1">
      <c r="B273" s="186"/>
      <c r="C273" s="187"/>
      <c r="D273" s="187"/>
      <c r="E273" s="188" t="s">
        <v>22</v>
      </c>
      <c r="F273" s="271" t="s">
        <v>200</v>
      </c>
      <c r="G273" s="272"/>
      <c r="H273" s="272"/>
      <c r="I273" s="272"/>
      <c r="J273" s="187"/>
      <c r="K273" s="189">
        <v>4</v>
      </c>
      <c r="L273" s="187"/>
      <c r="M273" s="187"/>
      <c r="N273" s="187"/>
      <c r="O273" s="187"/>
      <c r="P273" s="187"/>
      <c r="Q273" s="187"/>
      <c r="R273" s="190"/>
      <c r="T273" s="191"/>
      <c r="U273" s="187"/>
      <c r="V273" s="187"/>
      <c r="W273" s="187"/>
      <c r="X273" s="187"/>
      <c r="Y273" s="187"/>
      <c r="Z273" s="187"/>
      <c r="AA273" s="192"/>
      <c r="AT273" s="193" t="s">
        <v>199</v>
      </c>
      <c r="AU273" s="193" t="s">
        <v>140</v>
      </c>
      <c r="AV273" s="11" t="s">
        <v>181</v>
      </c>
      <c r="AW273" s="11" t="s">
        <v>37</v>
      </c>
      <c r="AX273" s="11" t="s">
        <v>88</v>
      </c>
      <c r="AY273" s="193" t="s">
        <v>176</v>
      </c>
    </row>
    <row r="274" spans="2:65" s="1" customFormat="1" ht="31.5" customHeight="1">
      <c r="B274" s="38"/>
      <c r="C274" s="202" t="s">
        <v>661</v>
      </c>
      <c r="D274" s="202" t="s">
        <v>352</v>
      </c>
      <c r="E274" s="203" t="s">
        <v>2772</v>
      </c>
      <c r="F274" s="307" t="s">
        <v>2773</v>
      </c>
      <c r="G274" s="307"/>
      <c r="H274" s="307"/>
      <c r="I274" s="307"/>
      <c r="J274" s="204" t="s">
        <v>461</v>
      </c>
      <c r="K274" s="205">
        <v>13</v>
      </c>
      <c r="L274" s="308">
        <v>0</v>
      </c>
      <c r="M274" s="309"/>
      <c r="N274" s="310">
        <f>ROUND(L274*K274,2)</f>
        <v>0</v>
      </c>
      <c r="O274" s="268"/>
      <c r="P274" s="268"/>
      <c r="Q274" s="268"/>
      <c r="R274" s="40"/>
      <c r="T274" s="175" t="s">
        <v>22</v>
      </c>
      <c r="U274" s="47" t="s">
        <v>45</v>
      </c>
      <c r="V274" s="39"/>
      <c r="W274" s="176">
        <f>V274*K274</f>
        <v>0</v>
      </c>
      <c r="X274" s="176">
        <v>0</v>
      </c>
      <c r="Y274" s="176">
        <f>X274*K274</f>
        <v>0</v>
      </c>
      <c r="Z274" s="176">
        <v>0</v>
      </c>
      <c r="AA274" s="177">
        <f>Z274*K274</f>
        <v>0</v>
      </c>
      <c r="AR274" s="21" t="s">
        <v>209</v>
      </c>
      <c r="AT274" s="21" t="s">
        <v>352</v>
      </c>
      <c r="AU274" s="21" t="s">
        <v>140</v>
      </c>
      <c r="AY274" s="21" t="s">
        <v>176</v>
      </c>
      <c r="BE274" s="113">
        <f>IF(U274="základní",N274,0)</f>
        <v>0</v>
      </c>
      <c r="BF274" s="113">
        <f>IF(U274="snížená",N274,0)</f>
        <v>0</v>
      </c>
      <c r="BG274" s="113">
        <f>IF(U274="zákl. přenesená",N274,0)</f>
        <v>0</v>
      </c>
      <c r="BH274" s="113">
        <f>IF(U274="sníž. přenesená",N274,0)</f>
        <v>0</v>
      </c>
      <c r="BI274" s="113">
        <f>IF(U274="nulová",N274,0)</f>
        <v>0</v>
      </c>
      <c r="BJ274" s="21" t="s">
        <v>88</v>
      </c>
      <c r="BK274" s="113">
        <f>ROUND(L274*K274,2)</f>
        <v>0</v>
      </c>
      <c r="BL274" s="21" t="s">
        <v>181</v>
      </c>
      <c r="BM274" s="21" t="s">
        <v>661</v>
      </c>
    </row>
    <row r="275" spans="2:47" s="1" customFormat="1" ht="22.5" customHeight="1">
      <c r="B275" s="38"/>
      <c r="C275" s="39"/>
      <c r="D275" s="39"/>
      <c r="E275" s="39"/>
      <c r="F275" s="315" t="s">
        <v>2774</v>
      </c>
      <c r="G275" s="316"/>
      <c r="H275" s="316"/>
      <c r="I275" s="316"/>
      <c r="J275" s="39"/>
      <c r="K275" s="39"/>
      <c r="L275" s="39"/>
      <c r="M275" s="39"/>
      <c r="N275" s="39"/>
      <c r="O275" s="39"/>
      <c r="P275" s="39"/>
      <c r="Q275" s="39"/>
      <c r="R275" s="40"/>
      <c r="T275" s="146"/>
      <c r="U275" s="39"/>
      <c r="V275" s="39"/>
      <c r="W275" s="39"/>
      <c r="X275" s="39"/>
      <c r="Y275" s="39"/>
      <c r="Z275" s="39"/>
      <c r="AA275" s="81"/>
      <c r="AT275" s="21" t="s">
        <v>475</v>
      </c>
      <c r="AU275" s="21" t="s">
        <v>140</v>
      </c>
    </row>
    <row r="276" spans="2:65" s="1" customFormat="1" ht="31.5" customHeight="1">
      <c r="B276" s="38"/>
      <c r="C276" s="171" t="s">
        <v>666</v>
      </c>
      <c r="D276" s="171" t="s">
        <v>177</v>
      </c>
      <c r="E276" s="172" t="s">
        <v>2775</v>
      </c>
      <c r="F276" s="265" t="s">
        <v>2776</v>
      </c>
      <c r="G276" s="265"/>
      <c r="H276" s="265"/>
      <c r="I276" s="265"/>
      <c r="J276" s="173" t="s">
        <v>461</v>
      </c>
      <c r="K276" s="174">
        <v>24</v>
      </c>
      <c r="L276" s="266">
        <v>0</v>
      </c>
      <c r="M276" s="267"/>
      <c r="N276" s="268">
        <f>ROUND(L276*K276,2)</f>
        <v>0</v>
      </c>
      <c r="O276" s="268"/>
      <c r="P276" s="268"/>
      <c r="Q276" s="268"/>
      <c r="R276" s="40"/>
      <c r="T276" s="175" t="s">
        <v>22</v>
      </c>
      <c r="U276" s="47" t="s">
        <v>45</v>
      </c>
      <c r="V276" s="39"/>
      <c r="W276" s="176">
        <f>V276*K276</f>
        <v>0</v>
      </c>
      <c r="X276" s="176">
        <v>0</v>
      </c>
      <c r="Y276" s="176">
        <f>X276*K276</f>
        <v>0</v>
      </c>
      <c r="Z276" s="176">
        <v>0</v>
      </c>
      <c r="AA276" s="177">
        <f>Z276*K276</f>
        <v>0</v>
      </c>
      <c r="AR276" s="21" t="s">
        <v>181</v>
      </c>
      <c r="AT276" s="21" t="s">
        <v>177</v>
      </c>
      <c r="AU276" s="21" t="s">
        <v>140</v>
      </c>
      <c r="AY276" s="21" t="s">
        <v>176</v>
      </c>
      <c r="BE276" s="113">
        <f>IF(U276="základní",N276,0)</f>
        <v>0</v>
      </c>
      <c r="BF276" s="113">
        <f>IF(U276="snížená",N276,0)</f>
        <v>0</v>
      </c>
      <c r="BG276" s="113">
        <f>IF(U276="zákl. přenesená",N276,0)</f>
        <v>0</v>
      </c>
      <c r="BH276" s="113">
        <f>IF(U276="sníž. přenesená",N276,0)</f>
        <v>0</v>
      </c>
      <c r="BI276" s="113">
        <f>IF(U276="nulová",N276,0)</f>
        <v>0</v>
      </c>
      <c r="BJ276" s="21" t="s">
        <v>88</v>
      </c>
      <c r="BK276" s="113">
        <f>ROUND(L276*K276,2)</f>
        <v>0</v>
      </c>
      <c r="BL276" s="21" t="s">
        <v>181</v>
      </c>
      <c r="BM276" s="21" t="s">
        <v>666</v>
      </c>
    </row>
    <row r="277" spans="2:51" s="10" customFormat="1" ht="22.5" customHeight="1">
      <c r="B277" s="178"/>
      <c r="C277" s="179"/>
      <c r="D277" s="179"/>
      <c r="E277" s="180" t="s">
        <v>22</v>
      </c>
      <c r="F277" s="269" t="s">
        <v>2777</v>
      </c>
      <c r="G277" s="270"/>
      <c r="H277" s="270"/>
      <c r="I277" s="270"/>
      <c r="J277" s="179"/>
      <c r="K277" s="181">
        <v>24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199</v>
      </c>
      <c r="AU277" s="185" t="s">
        <v>140</v>
      </c>
      <c r="AV277" s="10" t="s">
        <v>140</v>
      </c>
      <c r="AW277" s="10" t="s">
        <v>37</v>
      </c>
      <c r="AX277" s="10" t="s">
        <v>80</v>
      </c>
      <c r="AY277" s="185" t="s">
        <v>176</v>
      </c>
    </row>
    <row r="278" spans="2:51" s="11" customFormat="1" ht="22.5" customHeight="1">
      <c r="B278" s="186"/>
      <c r="C278" s="187"/>
      <c r="D278" s="187"/>
      <c r="E278" s="188" t="s">
        <v>22</v>
      </c>
      <c r="F278" s="271" t="s">
        <v>200</v>
      </c>
      <c r="G278" s="272"/>
      <c r="H278" s="272"/>
      <c r="I278" s="272"/>
      <c r="J278" s="187"/>
      <c r="K278" s="189">
        <v>24</v>
      </c>
      <c r="L278" s="187"/>
      <c r="M278" s="187"/>
      <c r="N278" s="187"/>
      <c r="O278" s="187"/>
      <c r="P278" s="187"/>
      <c r="Q278" s="187"/>
      <c r="R278" s="190"/>
      <c r="T278" s="191"/>
      <c r="U278" s="187"/>
      <c r="V278" s="187"/>
      <c r="W278" s="187"/>
      <c r="X278" s="187"/>
      <c r="Y278" s="187"/>
      <c r="Z278" s="187"/>
      <c r="AA278" s="192"/>
      <c r="AT278" s="193" t="s">
        <v>199</v>
      </c>
      <c r="AU278" s="193" t="s">
        <v>140</v>
      </c>
      <c r="AV278" s="11" t="s">
        <v>181</v>
      </c>
      <c r="AW278" s="11" t="s">
        <v>37</v>
      </c>
      <c r="AX278" s="11" t="s">
        <v>88</v>
      </c>
      <c r="AY278" s="193" t="s">
        <v>176</v>
      </c>
    </row>
    <row r="279" spans="2:65" s="1" customFormat="1" ht="31.5" customHeight="1">
      <c r="B279" s="38"/>
      <c r="C279" s="202" t="s">
        <v>675</v>
      </c>
      <c r="D279" s="202" t="s">
        <v>352</v>
      </c>
      <c r="E279" s="203" t="s">
        <v>2778</v>
      </c>
      <c r="F279" s="307" t="s">
        <v>2779</v>
      </c>
      <c r="G279" s="307"/>
      <c r="H279" s="307"/>
      <c r="I279" s="307"/>
      <c r="J279" s="204" t="s">
        <v>461</v>
      </c>
      <c r="K279" s="205">
        <v>24</v>
      </c>
      <c r="L279" s="308">
        <v>0</v>
      </c>
      <c r="M279" s="309"/>
      <c r="N279" s="310">
        <f>ROUND(L279*K279,2)</f>
        <v>0</v>
      </c>
      <c r="O279" s="268"/>
      <c r="P279" s="268"/>
      <c r="Q279" s="268"/>
      <c r="R279" s="40"/>
      <c r="T279" s="175" t="s">
        <v>22</v>
      </c>
      <c r="U279" s="47" t="s">
        <v>45</v>
      </c>
      <c r="V279" s="39"/>
      <c r="W279" s="176">
        <f>V279*K279</f>
        <v>0</v>
      </c>
      <c r="X279" s="176">
        <v>0</v>
      </c>
      <c r="Y279" s="176">
        <f>X279*K279</f>
        <v>0</v>
      </c>
      <c r="Z279" s="176">
        <v>0</v>
      </c>
      <c r="AA279" s="177">
        <f>Z279*K279</f>
        <v>0</v>
      </c>
      <c r="AR279" s="21" t="s">
        <v>209</v>
      </c>
      <c r="AT279" s="21" t="s">
        <v>352</v>
      </c>
      <c r="AU279" s="21" t="s">
        <v>140</v>
      </c>
      <c r="AY279" s="21" t="s">
        <v>176</v>
      </c>
      <c r="BE279" s="113">
        <f>IF(U279="základní",N279,0)</f>
        <v>0</v>
      </c>
      <c r="BF279" s="113">
        <f>IF(U279="snížená",N279,0)</f>
        <v>0</v>
      </c>
      <c r="BG279" s="113">
        <f>IF(U279="zákl. přenesená",N279,0)</f>
        <v>0</v>
      </c>
      <c r="BH279" s="113">
        <f>IF(U279="sníž. přenesená",N279,0)</f>
        <v>0</v>
      </c>
      <c r="BI279" s="113">
        <f>IF(U279="nulová",N279,0)</f>
        <v>0</v>
      </c>
      <c r="BJ279" s="21" t="s">
        <v>88</v>
      </c>
      <c r="BK279" s="113">
        <f>ROUND(L279*K279,2)</f>
        <v>0</v>
      </c>
      <c r="BL279" s="21" t="s">
        <v>181</v>
      </c>
      <c r="BM279" s="21" t="s">
        <v>675</v>
      </c>
    </row>
    <row r="280" spans="2:51" s="10" customFormat="1" ht="22.5" customHeight="1">
      <c r="B280" s="178"/>
      <c r="C280" s="179"/>
      <c r="D280" s="179"/>
      <c r="E280" s="180" t="s">
        <v>22</v>
      </c>
      <c r="F280" s="269" t="s">
        <v>2777</v>
      </c>
      <c r="G280" s="270"/>
      <c r="H280" s="270"/>
      <c r="I280" s="270"/>
      <c r="J280" s="179"/>
      <c r="K280" s="181">
        <v>24</v>
      </c>
      <c r="L280" s="179"/>
      <c r="M280" s="179"/>
      <c r="N280" s="179"/>
      <c r="O280" s="179"/>
      <c r="P280" s="179"/>
      <c r="Q280" s="179"/>
      <c r="R280" s="182"/>
      <c r="T280" s="183"/>
      <c r="U280" s="179"/>
      <c r="V280" s="179"/>
      <c r="W280" s="179"/>
      <c r="X280" s="179"/>
      <c r="Y280" s="179"/>
      <c r="Z280" s="179"/>
      <c r="AA280" s="184"/>
      <c r="AT280" s="185" t="s">
        <v>199</v>
      </c>
      <c r="AU280" s="185" t="s">
        <v>140</v>
      </c>
      <c r="AV280" s="10" t="s">
        <v>140</v>
      </c>
      <c r="AW280" s="10" t="s">
        <v>37</v>
      </c>
      <c r="AX280" s="10" t="s">
        <v>80</v>
      </c>
      <c r="AY280" s="185" t="s">
        <v>176</v>
      </c>
    </row>
    <row r="281" spans="2:51" s="11" customFormat="1" ht="22.5" customHeight="1">
      <c r="B281" s="186"/>
      <c r="C281" s="187"/>
      <c r="D281" s="187"/>
      <c r="E281" s="188" t="s">
        <v>22</v>
      </c>
      <c r="F281" s="271" t="s">
        <v>200</v>
      </c>
      <c r="G281" s="272"/>
      <c r="H281" s="272"/>
      <c r="I281" s="272"/>
      <c r="J281" s="187"/>
      <c r="K281" s="189">
        <v>24</v>
      </c>
      <c r="L281" s="187"/>
      <c r="M281" s="187"/>
      <c r="N281" s="187"/>
      <c r="O281" s="187"/>
      <c r="P281" s="187"/>
      <c r="Q281" s="187"/>
      <c r="R281" s="190"/>
      <c r="T281" s="191"/>
      <c r="U281" s="187"/>
      <c r="V281" s="187"/>
      <c r="W281" s="187"/>
      <c r="X281" s="187"/>
      <c r="Y281" s="187"/>
      <c r="Z281" s="187"/>
      <c r="AA281" s="192"/>
      <c r="AT281" s="193" t="s">
        <v>199</v>
      </c>
      <c r="AU281" s="193" t="s">
        <v>140</v>
      </c>
      <c r="AV281" s="11" t="s">
        <v>181</v>
      </c>
      <c r="AW281" s="11" t="s">
        <v>37</v>
      </c>
      <c r="AX281" s="11" t="s">
        <v>88</v>
      </c>
      <c r="AY281" s="193" t="s">
        <v>176</v>
      </c>
    </row>
    <row r="282" spans="2:65" s="1" customFormat="1" ht="31.5" customHeight="1">
      <c r="B282" s="38"/>
      <c r="C282" s="202" t="s">
        <v>679</v>
      </c>
      <c r="D282" s="202" t="s">
        <v>352</v>
      </c>
      <c r="E282" s="203" t="s">
        <v>2780</v>
      </c>
      <c r="F282" s="307" t="s">
        <v>2781</v>
      </c>
      <c r="G282" s="307"/>
      <c r="H282" s="307"/>
      <c r="I282" s="307"/>
      <c r="J282" s="204" t="s">
        <v>461</v>
      </c>
      <c r="K282" s="205">
        <v>40</v>
      </c>
      <c r="L282" s="308">
        <v>0</v>
      </c>
      <c r="M282" s="309"/>
      <c r="N282" s="310">
        <f>ROUND(L282*K282,2)</f>
        <v>0</v>
      </c>
      <c r="O282" s="268"/>
      <c r="P282" s="268"/>
      <c r="Q282" s="268"/>
      <c r="R282" s="40"/>
      <c r="T282" s="175" t="s">
        <v>22</v>
      </c>
      <c r="U282" s="47" t="s">
        <v>45</v>
      </c>
      <c r="V282" s="39"/>
      <c r="W282" s="176">
        <f>V282*K282</f>
        <v>0</v>
      </c>
      <c r="X282" s="176">
        <v>0</v>
      </c>
      <c r="Y282" s="176">
        <f>X282*K282</f>
        <v>0</v>
      </c>
      <c r="Z282" s="176">
        <v>0</v>
      </c>
      <c r="AA282" s="177">
        <f>Z282*K282</f>
        <v>0</v>
      </c>
      <c r="AR282" s="21" t="s">
        <v>209</v>
      </c>
      <c r="AT282" s="21" t="s">
        <v>352</v>
      </c>
      <c r="AU282" s="21" t="s">
        <v>140</v>
      </c>
      <c r="AY282" s="21" t="s">
        <v>176</v>
      </c>
      <c r="BE282" s="113">
        <f>IF(U282="základní",N282,0)</f>
        <v>0</v>
      </c>
      <c r="BF282" s="113">
        <f>IF(U282="snížená",N282,0)</f>
        <v>0</v>
      </c>
      <c r="BG282" s="113">
        <f>IF(U282="zákl. přenesená",N282,0)</f>
        <v>0</v>
      </c>
      <c r="BH282" s="113">
        <f>IF(U282="sníž. přenesená",N282,0)</f>
        <v>0</v>
      </c>
      <c r="BI282" s="113">
        <f>IF(U282="nulová",N282,0)</f>
        <v>0</v>
      </c>
      <c r="BJ282" s="21" t="s">
        <v>88</v>
      </c>
      <c r="BK282" s="113">
        <f>ROUND(L282*K282,2)</f>
        <v>0</v>
      </c>
      <c r="BL282" s="21" t="s">
        <v>181</v>
      </c>
      <c r="BM282" s="21" t="s">
        <v>679</v>
      </c>
    </row>
    <row r="283" spans="2:47" s="1" customFormat="1" ht="22.5" customHeight="1">
      <c r="B283" s="38"/>
      <c r="C283" s="39"/>
      <c r="D283" s="39"/>
      <c r="E283" s="39"/>
      <c r="F283" s="315" t="s">
        <v>2782</v>
      </c>
      <c r="G283" s="316"/>
      <c r="H283" s="316"/>
      <c r="I283" s="316"/>
      <c r="J283" s="39"/>
      <c r="K283" s="39"/>
      <c r="L283" s="39"/>
      <c r="M283" s="39"/>
      <c r="N283" s="39"/>
      <c r="O283" s="39"/>
      <c r="P283" s="39"/>
      <c r="Q283" s="39"/>
      <c r="R283" s="40"/>
      <c r="T283" s="146"/>
      <c r="U283" s="39"/>
      <c r="V283" s="39"/>
      <c r="W283" s="39"/>
      <c r="X283" s="39"/>
      <c r="Y283" s="39"/>
      <c r="Z283" s="39"/>
      <c r="AA283" s="81"/>
      <c r="AT283" s="21" t="s">
        <v>475</v>
      </c>
      <c r="AU283" s="21" t="s">
        <v>140</v>
      </c>
    </row>
    <row r="284" spans="2:65" s="1" customFormat="1" ht="31.5" customHeight="1">
      <c r="B284" s="38"/>
      <c r="C284" s="171" t="s">
        <v>684</v>
      </c>
      <c r="D284" s="171" t="s">
        <v>177</v>
      </c>
      <c r="E284" s="172" t="s">
        <v>2783</v>
      </c>
      <c r="F284" s="265" t="s">
        <v>2784</v>
      </c>
      <c r="G284" s="265"/>
      <c r="H284" s="265"/>
      <c r="I284" s="265"/>
      <c r="J284" s="173" t="s">
        <v>461</v>
      </c>
      <c r="K284" s="174">
        <v>2</v>
      </c>
      <c r="L284" s="266">
        <v>0</v>
      </c>
      <c r="M284" s="267"/>
      <c r="N284" s="268">
        <f>ROUND(L284*K284,2)</f>
        <v>0</v>
      </c>
      <c r="O284" s="268"/>
      <c r="P284" s="268"/>
      <c r="Q284" s="268"/>
      <c r="R284" s="40"/>
      <c r="T284" s="175" t="s">
        <v>22</v>
      </c>
      <c r="U284" s="47" t="s">
        <v>45</v>
      </c>
      <c r="V284" s="39"/>
      <c r="W284" s="176">
        <f>V284*K284</f>
        <v>0</v>
      </c>
      <c r="X284" s="176">
        <v>0</v>
      </c>
      <c r="Y284" s="176">
        <f>X284*K284</f>
        <v>0</v>
      </c>
      <c r="Z284" s="176">
        <v>0</v>
      </c>
      <c r="AA284" s="177">
        <f>Z284*K284</f>
        <v>0</v>
      </c>
      <c r="AR284" s="21" t="s">
        <v>181</v>
      </c>
      <c r="AT284" s="21" t="s">
        <v>177</v>
      </c>
      <c r="AU284" s="21" t="s">
        <v>140</v>
      </c>
      <c r="AY284" s="21" t="s">
        <v>176</v>
      </c>
      <c r="BE284" s="113">
        <f>IF(U284="základní",N284,0)</f>
        <v>0</v>
      </c>
      <c r="BF284" s="113">
        <f>IF(U284="snížená",N284,0)</f>
        <v>0</v>
      </c>
      <c r="BG284" s="113">
        <f>IF(U284="zákl. přenesená",N284,0)</f>
        <v>0</v>
      </c>
      <c r="BH284" s="113">
        <f>IF(U284="sníž. přenesená",N284,0)</f>
        <v>0</v>
      </c>
      <c r="BI284" s="113">
        <f>IF(U284="nulová",N284,0)</f>
        <v>0</v>
      </c>
      <c r="BJ284" s="21" t="s">
        <v>88</v>
      </c>
      <c r="BK284" s="113">
        <f>ROUND(L284*K284,2)</f>
        <v>0</v>
      </c>
      <c r="BL284" s="21" t="s">
        <v>181</v>
      </c>
      <c r="BM284" s="21" t="s">
        <v>684</v>
      </c>
    </row>
    <row r="285" spans="2:47" s="1" customFormat="1" ht="42" customHeight="1">
      <c r="B285" s="38"/>
      <c r="C285" s="39"/>
      <c r="D285" s="39"/>
      <c r="E285" s="39"/>
      <c r="F285" s="315" t="s">
        <v>2785</v>
      </c>
      <c r="G285" s="316"/>
      <c r="H285" s="316"/>
      <c r="I285" s="316"/>
      <c r="J285" s="39"/>
      <c r="K285" s="39"/>
      <c r="L285" s="39"/>
      <c r="M285" s="39"/>
      <c r="N285" s="39"/>
      <c r="O285" s="39"/>
      <c r="P285" s="39"/>
      <c r="Q285" s="39"/>
      <c r="R285" s="40"/>
      <c r="T285" s="146"/>
      <c r="U285" s="39"/>
      <c r="V285" s="39"/>
      <c r="W285" s="39"/>
      <c r="X285" s="39"/>
      <c r="Y285" s="39"/>
      <c r="Z285" s="39"/>
      <c r="AA285" s="81"/>
      <c r="AT285" s="21" t="s">
        <v>475</v>
      </c>
      <c r="AU285" s="21" t="s">
        <v>140</v>
      </c>
    </row>
    <row r="286" spans="2:51" s="10" customFormat="1" ht="22.5" customHeight="1">
      <c r="B286" s="178"/>
      <c r="C286" s="179"/>
      <c r="D286" s="179"/>
      <c r="E286" s="180" t="s">
        <v>22</v>
      </c>
      <c r="F286" s="303" t="s">
        <v>2786</v>
      </c>
      <c r="G286" s="304"/>
      <c r="H286" s="304"/>
      <c r="I286" s="304"/>
      <c r="J286" s="179"/>
      <c r="K286" s="181">
        <v>2</v>
      </c>
      <c r="L286" s="179"/>
      <c r="M286" s="179"/>
      <c r="N286" s="179"/>
      <c r="O286" s="179"/>
      <c r="P286" s="179"/>
      <c r="Q286" s="179"/>
      <c r="R286" s="182"/>
      <c r="T286" s="183"/>
      <c r="U286" s="179"/>
      <c r="V286" s="179"/>
      <c r="W286" s="179"/>
      <c r="X286" s="179"/>
      <c r="Y286" s="179"/>
      <c r="Z286" s="179"/>
      <c r="AA286" s="184"/>
      <c r="AT286" s="185" t="s">
        <v>199</v>
      </c>
      <c r="AU286" s="185" t="s">
        <v>140</v>
      </c>
      <c r="AV286" s="10" t="s">
        <v>140</v>
      </c>
      <c r="AW286" s="10" t="s">
        <v>37</v>
      </c>
      <c r="AX286" s="10" t="s">
        <v>80</v>
      </c>
      <c r="AY286" s="185" t="s">
        <v>176</v>
      </c>
    </row>
    <row r="287" spans="2:51" s="11" customFormat="1" ht="22.5" customHeight="1">
      <c r="B287" s="186"/>
      <c r="C287" s="187"/>
      <c r="D287" s="187"/>
      <c r="E287" s="188" t="s">
        <v>22</v>
      </c>
      <c r="F287" s="271" t="s">
        <v>200</v>
      </c>
      <c r="G287" s="272"/>
      <c r="H287" s="272"/>
      <c r="I287" s="272"/>
      <c r="J287" s="187"/>
      <c r="K287" s="189">
        <v>2</v>
      </c>
      <c r="L287" s="187"/>
      <c r="M287" s="187"/>
      <c r="N287" s="187"/>
      <c r="O287" s="187"/>
      <c r="P287" s="187"/>
      <c r="Q287" s="187"/>
      <c r="R287" s="190"/>
      <c r="T287" s="191"/>
      <c r="U287" s="187"/>
      <c r="V287" s="187"/>
      <c r="W287" s="187"/>
      <c r="X287" s="187"/>
      <c r="Y287" s="187"/>
      <c r="Z287" s="187"/>
      <c r="AA287" s="192"/>
      <c r="AT287" s="193" t="s">
        <v>199</v>
      </c>
      <c r="AU287" s="193" t="s">
        <v>140</v>
      </c>
      <c r="AV287" s="11" t="s">
        <v>181</v>
      </c>
      <c r="AW287" s="11" t="s">
        <v>37</v>
      </c>
      <c r="AX287" s="11" t="s">
        <v>88</v>
      </c>
      <c r="AY287" s="193" t="s">
        <v>176</v>
      </c>
    </row>
    <row r="288" spans="2:65" s="1" customFormat="1" ht="31.5" customHeight="1">
      <c r="B288" s="38"/>
      <c r="C288" s="202" t="s">
        <v>689</v>
      </c>
      <c r="D288" s="202" t="s">
        <v>352</v>
      </c>
      <c r="E288" s="203" t="s">
        <v>2787</v>
      </c>
      <c r="F288" s="307" t="s">
        <v>2788</v>
      </c>
      <c r="G288" s="307"/>
      <c r="H288" s="307"/>
      <c r="I288" s="307"/>
      <c r="J288" s="204" t="s">
        <v>461</v>
      </c>
      <c r="K288" s="205">
        <v>2</v>
      </c>
      <c r="L288" s="308">
        <v>0</v>
      </c>
      <c r="M288" s="309"/>
      <c r="N288" s="310">
        <f>ROUND(L288*K288,2)</f>
        <v>0</v>
      </c>
      <c r="O288" s="268"/>
      <c r="P288" s="268"/>
      <c r="Q288" s="268"/>
      <c r="R288" s="40"/>
      <c r="T288" s="175" t="s">
        <v>22</v>
      </c>
      <c r="U288" s="47" t="s">
        <v>45</v>
      </c>
      <c r="V288" s="39"/>
      <c r="W288" s="176">
        <f>V288*K288</f>
        <v>0</v>
      </c>
      <c r="X288" s="176">
        <v>0</v>
      </c>
      <c r="Y288" s="176">
        <f>X288*K288</f>
        <v>0</v>
      </c>
      <c r="Z288" s="176">
        <v>0</v>
      </c>
      <c r="AA288" s="177">
        <f>Z288*K288</f>
        <v>0</v>
      </c>
      <c r="AR288" s="21" t="s">
        <v>209</v>
      </c>
      <c r="AT288" s="21" t="s">
        <v>352</v>
      </c>
      <c r="AU288" s="21" t="s">
        <v>140</v>
      </c>
      <c r="AY288" s="21" t="s">
        <v>176</v>
      </c>
      <c r="BE288" s="113">
        <f>IF(U288="základní",N288,0)</f>
        <v>0</v>
      </c>
      <c r="BF288" s="113">
        <f>IF(U288="snížená",N288,0)</f>
        <v>0</v>
      </c>
      <c r="BG288" s="113">
        <f>IF(U288="zákl. přenesená",N288,0)</f>
        <v>0</v>
      </c>
      <c r="BH288" s="113">
        <f>IF(U288="sníž. přenesená",N288,0)</f>
        <v>0</v>
      </c>
      <c r="BI288" s="113">
        <f>IF(U288="nulová",N288,0)</f>
        <v>0</v>
      </c>
      <c r="BJ288" s="21" t="s">
        <v>88</v>
      </c>
      <c r="BK288" s="113">
        <f>ROUND(L288*K288,2)</f>
        <v>0</v>
      </c>
      <c r="BL288" s="21" t="s">
        <v>181</v>
      </c>
      <c r="BM288" s="21" t="s">
        <v>689</v>
      </c>
    </row>
    <row r="289" spans="2:47" s="1" customFormat="1" ht="22.5" customHeight="1">
      <c r="B289" s="38"/>
      <c r="C289" s="39"/>
      <c r="D289" s="39"/>
      <c r="E289" s="39"/>
      <c r="F289" s="315" t="s">
        <v>2789</v>
      </c>
      <c r="G289" s="316"/>
      <c r="H289" s="316"/>
      <c r="I289" s="316"/>
      <c r="J289" s="39"/>
      <c r="K289" s="39"/>
      <c r="L289" s="39"/>
      <c r="M289" s="39"/>
      <c r="N289" s="39"/>
      <c r="O289" s="39"/>
      <c r="P289" s="39"/>
      <c r="Q289" s="39"/>
      <c r="R289" s="40"/>
      <c r="T289" s="146"/>
      <c r="U289" s="39"/>
      <c r="V289" s="39"/>
      <c r="W289" s="39"/>
      <c r="X289" s="39"/>
      <c r="Y289" s="39"/>
      <c r="Z289" s="39"/>
      <c r="AA289" s="81"/>
      <c r="AT289" s="21" t="s">
        <v>475</v>
      </c>
      <c r="AU289" s="21" t="s">
        <v>140</v>
      </c>
    </row>
    <row r="290" spans="2:65" s="1" customFormat="1" ht="31.5" customHeight="1">
      <c r="B290" s="38"/>
      <c r="C290" s="202" t="s">
        <v>694</v>
      </c>
      <c r="D290" s="202" t="s">
        <v>352</v>
      </c>
      <c r="E290" s="203" t="s">
        <v>2790</v>
      </c>
      <c r="F290" s="307" t="s">
        <v>2791</v>
      </c>
      <c r="G290" s="307"/>
      <c r="H290" s="307"/>
      <c r="I290" s="307"/>
      <c r="J290" s="204" t="s">
        <v>461</v>
      </c>
      <c r="K290" s="205">
        <v>2</v>
      </c>
      <c r="L290" s="308">
        <v>0</v>
      </c>
      <c r="M290" s="309"/>
      <c r="N290" s="310">
        <f>ROUND(L290*K290,2)</f>
        <v>0</v>
      </c>
      <c r="O290" s="268"/>
      <c r="P290" s="268"/>
      <c r="Q290" s="268"/>
      <c r="R290" s="40"/>
      <c r="T290" s="175" t="s">
        <v>22</v>
      </c>
      <c r="U290" s="47" t="s">
        <v>45</v>
      </c>
      <c r="V290" s="39"/>
      <c r="W290" s="176">
        <f>V290*K290</f>
        <v>0</v>
      </c>
      <c r="X290" s="176">
        <v>0</v>
      </c>
      <c r="Y290" s="176">
        <f>X290*K290</f>
        <v>0</v>
      </c>
      <c r="Z290" s="176">
        <v>0</v>
      </c>
      <c r="AA290" s="177">
        <f>Z290*K290</f>
        <v>0</v>
      </c>
      <c r="AR290" s="21" t="s">
        <v>209</v>
      </c>
      <c r="AT290" s="21" t="s">
        <v>352</v>
      </c>
      <c r="AU290" s="21" t="s">
        <v>140</v>
      </c>
      <c r="AY290" s="21" t="s">
        <v>176</v>
      </c>
      <c r="BE290" s="113">
        <f>IF(U290="základní",N290,0)</f>
        <v>0</v>
      </c>
      <c r="BF290" s="113">
        <f>IF(U290="snížená",N290,0)</f>
        <v>0</v>
      </c>
      <c r="BG290" s="113">
        <f>IF(U290="zákl. přenesená",N290,0)</f>
        <v>0</v>
      </c>
      <c r="BH290" s="113">
        <f>IF(U290="sníž. přenesená",N290,0)</f>
        <v>0</v>
      </c>
      <c r="BI290" s="113">
        <f>IF(U290="nulová",N290,0)</f>
        <v>0</v>
      </c>
      <c r="BJ290" s="21" t="s">
        <v>88</v>
      </c>
      <c r="BK290" s="113">
        <f>ROUND(L290*K290,2)</f>
        <v>0</v>
      </c>
      <c r="BL290" s="21" t="s">
        <v>181</v>
      </c>
      <c r="BM290" s="21" t="s">
        <v>694</v>
      </c>
    </row>
    <row r="291" spans="2:65" s="1" customFormat="1" ht="31.5" customHeight="1">
      <c r="B291" s="38"/>
      <c r="C291" s="171" t="s">
        <v>699</v>
      </c>
      <c r="D291" s="171" t="s">
        <v>177</v>
      </c>
      <c r="E291" s="172" t="s">
        <v>2792</v>
      </c>
      <c r="F291" s="265" t="s">
        <v>2793</v>
      </c>
      <c r="G291" s="265"/>
      <c r="H291" s="265"/>
      <c r="I291" s="265"/>
      <c r="J291" s="173" t="s">
        <v>461</v>
      </c>
      <c r="K291" s="174">
        <v>300</v>
      </c>
      <c r="L291" s="266">
        <v>0</v>
      </c>
      <c r="M291" s="267"/>
      <c r="N291" s="268">
        <f>ROUND(L291*K291,2)</f>
        <v>0</v>
      </c>
      <c r="O291" s="268"/>
      <c r="P291" s="268"/>
      <c r="Q291" s="268"/>
      <c r="R291" s="40"/>
      <c r="T291" s="175" t="s">
        <v>22</v>
      </c>
      <c r="U291" s="47" t="s">
        <v>45</v>
      </c>
      <c r="V291" s="39"/>
      <c r="W291" s="176">
        <f>V291*K291</f>
        <v>0</v>
      </c>
      <c r="X291" s="176">
        <v>0</v>
      </c>
      <c r="Y291" s="176">
        <f>X291*K291</f>
        <v>0</v>
      </c>
      <c r="Z291" s="176">
        <v>0</v>
      </c>
      <c r="AA291" s="177">
        <f>Z291*K291</f>
        <v>0</v>
      </c>
      <c r="AR291" s="21" t="s">
        <v>181</v>
      </c>
      <c r="AT291" s="21" t="s">
        <v>177</v>
      </c>
      <c r="AU291" s="21" t="s">
        <v>140</v>
      </c>
      <c r="AY291" s="21" t="s">
        <v>176</v>
      </c>
      <c r="BE291" s="113">
        <f>IF(U291="základní",N291,0)</f>
        <v>0</v>
      </c>
      <c r="BF291" s="113">
        <f>IF(U291="snížená",N291,0)</f>
        <v>0</v>
      </c>
      <c r="BG291" s="113">
        <f>IF(U291="zákl. přenesená",N291,0)</f>
        <v>0</v>
      </c>
      <c r="BH291" s="113">
        <f>IF(U291="sníž. přenesená",N291,0)</f>
        <v>0</v>
      </c>
      <c r="BI291" s="113">
        <f>IF(U291="nulová",N291,0)</f>
        <v>0</v>
      </c>
      <c r="BJ291" s="21" t="s">
        <v>88</v>
      </c>
      <c r="BK291" s="113">
        <f>ROUND(L291*K291,2)</f>
        <v>0</v>
      </c>
      <c r="BL291" s="21" t="s">
        <v>181</v>
      </c>
      <c r="BM291" s="21" t="s">
        <v>699</v>
      </c>
    </row>
    <row r="292" spans="2:65" s="1" customFormat="1" ht="31.5" customHeight="1">
      <c r="B292" s="38"/>
      <c r="C292" s="202" t="s">
        <v>703</v>
      </c>
      <c r="D292" s="202" t="s">
        <v>352</v>
      </c>
      <c r="E292" s="203" t="s">
        <v>2794</v>
      </c>
      <c r="F292" s="307" t="s">
        <v>2795</v>
      </c>
      <c r="G292" s="307"/>
      <c r="H292" s="307"/>
      <c r="I292" s="307"/>
      <c r="J292" s="204" t="s">
        <v>461</v>
      </c>
      <c r="K292" s="205">
        <v>3</v>
      </c>
      <c r="L292" s="308">
        <v>0</v>
      </c>
      <c r="M292" s="309"/>
      <c r="N292" s="310">
        <f>ROUND(L292*K292,2)</f>
        <v>0</v>
      </c>
      <c r="O292" s="268"/>
      <c r="P292" s="268"/>
      <c r="Q292" s="268"/>
      <c r="R292" s="40"/>
      <c r="T292" s="175" t="s">
        <v>22</v>
      </c>
      <c r="U292" s="47" t="s">
        <v>45</v>
      </c>
      <c r="V292" s="39"/>
      <c r="W292" s="176">
        <f>V292*K292</f>
        <v>0</v>
      </c>
      <c r="X292" s="176">
        <v>0</v>
      </c>
      <c r="Y292" s="176">
        <f>X292*K292</f>
        <v>0</v>
      </c>
      <c r="Z292" s="176">
        <v>0</v>
      </c>
      <c r="AA292" s="177">
        <f>Z292*K292</f>
        <v>0</v>
      </c>
      <c r="AR292" s="21" t="s">
        <v>209</v>
      </c>
      <c r="AT292" s="21" t="s">
        <v>352</v>
      </c>
      <c r="AU292" s="21" t="s">
        <v>140</v>
      </c>
      <c r="AY292" s="21" t="s">
        <v>176</v>
      </c>
      <c r="BE292" s="113">
        <f>IF(U292="základní",N292,0)</f>
        <v>0</v>
      </c>
      <c r="BF292" s="113">
        <f>IF(U292="snížená",N292,0)</f>
        <v>0</v>
      </c>
      <c r="BG292" s="113">
        <f>IF(U292="zákl. přenesená",N292,0)</f>
        <v>0</v>
      </c>
      <c r="BH292" s="113">
        <f>IF(U292="sníž. přenesená",N292,0)</f>
        <v>0</v>
      </c>
      <c r="BI292" s="113">
        <f>IF(U292="nulová",N292,0)</f>
        <v>0</v>
      </c>
      <c r="BJ292" s="21" t="s">
        <v>88</v>
      </c>
      <c r="BK292" s="113">
        <f>ROUND(L292*K292,2)</f>
        <v>0</v>
      </c>
      <c r="BL292" s="21" t="s">
        <v>181</v>
      </c>
      <c r="BM292" s="21" t="s">
        <v>703</v>
      </c>
    </row>
    <row r="293" spans="2:47" s="1" customFormat="1" ht="30" customHeight="1">
      <c r="B293" s="38"/>
      <c r="C293" s="39"/>
      <c r="D293" s="39"/>
      <c r="E293" s="39"/>
      <c r="F293" s="315" t="s">
        <v>2796</v>
      </c>
      <c r="G293" s="316"/>
      <c r="H293" s="316"/>
      <c r="I293" s="316"/>
      <c r="J293" s="39"/>
      <c r="K293" s="39"/>
      <c r="L293" s="39"/>
      <c r="M293" s="39"/>
      <c r="N293" s="39"/>
      <c r="O293" s="39"/>
      <c r="P293" s="39"/>
      <c r="Q293" s="39"/>
      <c r="R293" s="40"/>
      <c r="T293" s="146"/>
      <c r="U293" s="39"/>
      <c r="V293" s="39"/>
      <c r="W293" s="39"/>
      <c r="X293" s="39"/>
      <c r="Y293" s="39"/>
      <c r="Z293" s="39"/>
      <c r="AA293" s="81"/>
      <c r="AT293" s="21" t="s">
        <v>475</v>
      </c>
      <c r="AU293" s="21" t="s">
        <v>140</v>
      </c>
    </row>
    <row r="294" spans="2:51" s="10" customFormat="1" ht="22.5" customHeight="1">
      <c r="B294" s="178"/>
      <c r="C294" s="179"/>
      <c r="D294" s="179"/>
      <c r="E294" s="180" t="s">
        <v>22</v>
      </c>
      <c r="F294" s="303" t="s">
        <v>2797</v>
      </c>
      <c r="G294" s="304"/>
      <c r="H294" s="304"/>
      <c r="I294" s="304"/>
      <c r="J294" s="179"/>
      <c r="K294" s="181">
        <v>3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199</v>
      </c>
      <c r="AU294" s="185" t="s">
        <v>140</v>
      </c>
      <c r="AV294" s="10" t="s">
        <v>140</v>
      </c>
      <c r="AW294" s="10" t="s">
        <v>37</v>
      </c>
      <c r="AX294" s="10" t="s">
        <v>80</v>
      </c>
      <c r="AY294" s="185" t="s">
        <v>176</v>
      </c>
    </row>
    <row r="295" spans="2:51" s="11" customFormat="1" ht="22.5" customHeight="1">
      <c r="B295" s="186"/>
      <c r="C295" s="187"/>
      <c r="D295" s="187"/>
      <c r="E295" s="188" t="s">
        <v>22</v>
      </c>
      <c r="F295" s="271" t="s">
        <v>200</v>
      </c>
      <c r="G295" s="272"/>
      <c r="H295" s="272"/>
      <c r="I295" s="272"/>
      <c r="J295" s="187"/>
      <c r="K295" s="189">
        <v>3</v>
      </c>
      <c r="L295" s="187"/>
      <c r="M295" s="187"/>
      <c r="N295" s="187"/>
      <c r="O295" s="187"/>
      <c r="P295" s="187"/>
      <c r="Q295" s="187"/>
      <c r="R295" s="190"/>
      <c r="T295" s="191"/>
      <c r="U295" s="187"/>
      <c r="V295" s="187"/>
      <c r="W295" s="187"/>
      <c r="X295" s="187"/>
      <c r="Y295" s="187"/>
      <c r="Z295" s="187"/>
      <c r="AA295" s="192"/>
      <c r="AT295" s="193" t="s">
        <v>199</v>
      </c>
      <c r="AU295" s="193" t="s">
        <v>140</v>
      </c>
      <c r="AV295" s="11" t="s">
        <v>181</v>
      </c>
      <c r="AW295" s="11" t="s">
        <v>37</v>
      </c>
      <c r="AX295" s="11" t="s">
        <v>88</v>
      </c>
      <c r="AY295" s="193" t="s">
        <v>176</v>
      </c>
    </row>
    <row r="296" spans="2:65" s="1" customFormat="1" ht="31.5" customHeight="1">
      <c r="B296" s="38"/>
      <c r="C296" s="202" t="s">
        <v>708</v>
      </c>
      <c r="D296" s="202" t="s">
        <v>352</v>
      </c>
      <c r="E296" s="203" t="s">
        <v>2798</v>
      </c>
      <c r="F296" s="307" t="s">
        <v>2799</v>
      </c>
      <c r="G296" s="307"/>
      <c r="H296" s="307"/>
      <c r="I296" s="307"/>
      <c r="J296" s="204" t="s">
        <v>461</v>
      </c>
      <c r="K296" s="205">
        <v>110</v>
      </c>
      <c r="L296" s="308">
        <v>0</v>
      </c>
      <c r="M296" s="309"/>
      <c r="N296" s="310">
        <f>ROUND(L296*K296,2)</f>
        <v>0</v>
      </c>
      <c r="O296" s="268"/>
      <c r="P296" s="268"/>
      <c r="Q296" s="268"/>
      <c r="R296" s="40"/>
      <c r="T296" s="175" t="s">
        <v>22</v>
      </c>
      <c r="U296" s="47" t="s">
        <v>45</v>
      </c>
      <c r="V296" s="39"/>
      <c r="W296" s="176">
        <f>V296*K296</f>
        <v>0</v>
      </c>
      <c r="X296" s="176">
        <v>0</v>
      </c>
      <c r="Y296" s="176">
        <f>X296*K296</f>
        <v>0</v>
      </c>
      <c r="Z296" s="176">
        <v>0</v>
      </c>
      <c r="AA296" s="177">
        <f>Z296*K296</f>
        <v>0</v>
      </c>
      <c r="AR296" s="21" t="s">
        <v>209</v>
      </c>
      <c r="AT296" s="21" t="s">
        <v>352</v>
      </c>
      <c r="AU296" s="21" t="s">
        <v>140</v>
      </c>
      <c r="AY296" s="21" t="s">
        <v>176</v>
      </c>
      <c r="BE296" s="113">
        <f>IF(U296="základní",N296,0)</f>
        <v>0</v>
      </c>
      <c r="BF296" s="113">
        <f>IF(U296="snížená",N296,0)</f>
        <v>0</v>
      </c>
      <c r="BG296" s="113">
        <f>IF(U296="zákl. přenesená",N296,0)</f>
        <v>0</v>
      </c>
      <c r="BH296" s="113">
        <f>IF(U296="sníž. přenesená",N296,0)</f>
        <v>0</v>
      </c>
      <c r="BI296" s="113">
        <f>IF(U296="nulová",N296,0)</f>
        <v>0</v>
      </c>
      <c r="BJ296" s="21" t="s">
        <v>88</v>
      </c>
      <c r="BK296" s="113">
        <f>ROUND(L296*K296,2)</f>
        <v>0</v>
      </c>
      <c r="BL296" s="21" t="s">
        <v>181</v>
      </c>
      <c r="BM296" s="21" t="s">
        <v>708</v>
      </c>
    </row>
    <row r="297" spans="2:47" s="1" customFormat="1" ht="30" customHeight="1">
      <c r="B297" s="38"/>
      <c r="C297" s="39"/>
      <c r="D297" s="39"/>
      <c r="E297" s="39"/>
      <c r="F297" s="315" t="s">
        <v>2800</v>
      </c>
      <c r="G297" s="316"/>
      <c r="H297" s="316"/>
      <c r="I297" s="316"/>
      <c r="J297" s="39"/>
      <c r="K297" s="39"/>
      <c r="L297" s="39"/>
      <c r="M297" s="39"/>
      <c r="N297" s="39"/>
      <c r="O297" s="39"/>
      <c r="P297" s="39"/>
      <c r="Q297" s="39"/>
      <c r="R297" s="40"/>
      <c r="T297" s="146"/>
      <c r="U297" s="39"/>
      <c r="V297" s="39"/>
      <c r="W297" s="39"/>
      <c r="X297" s="39"/>
      <c r="Y297" s="39"/>
      <c r="Z297" s="39"/>
      <c r="AA297" s="81"/>
      <c r="AT297" s="21" t="s">
        <v>475</v>
      </c>
      <c r="AU297" s="21" t="s">
        <v>140</v>
      </c>
    </row>
    <row r="298" spans="2:51" s="10" customFormat="1" ht="22.5" customHeight="1">
      <c r="B298" s="178"/>
      <c r="C298" s="179"/>
      <c r="D298" s="179"/>
      <c r="E298" s="180" t="s">
        <v>22</v>
      </c>
      <c r="F298" s="303" t="s">
        <v>2801</v>
      </c>
      <c r="G298" s="304"/>
      <c r="H298" s="304"/>
      <c r="I298" s="304"/>
      <c r="J298" s="179"/>
      <c r="K298" s="181">
        <v>110</v>
      </c>
      <c r="L298" s="179"/>
      <c r="M298" s="179"/>
      <c r="N298" s="179"/>
      <c r="O298" s="179"/>
      <c r="P298" s="179"/>
      <c r="Q298" s="179"/>
      <c r="R298" s="182"/>
      <c r="T298" s="183"/>
      <c r="U298" s="179"/>
      <c r="V298" s="179"/>
      <c r="W298" s="179"/>
      <c r="X298" s="179"/>
      <c r="Y298" s="179"/>
      <c r="Z298" s="179"/>
      <c r="AA298" s="184"/>
      <c r="AT298" s="185" t="s">
        <v>199</v>
      </c>
      <c r="AU298" s="185" t="s">
        <v>140</v>
      </c>
      <c r="AV298" s="10" t="s">
        <v>140</v>
      </c>
      <c r="AW298" s="10" t="s">
        <v>37</v>
      </c>
      <c r="AX298" s="10" t="s">
        <v>80</v>
      </c>
      <c r="AY298" s="185" t="s">
        <v>176</v>
      </c>
    </row>
    <row r="299" spans="2:51" s="11" customFormat="1" ht="22.5" customHeight="1">
      <c r="B299" s="186"/>
      <c r="C299" s="187"/>
      <c r="D299" s="187"/>
      <c r="E299" s="188" t="s">
        <v>22</v>
      </c>
      <c r="F299" s="271" t="s">
        <v>200</v>
      </c>
      <c r="G299" s="272"/>
      <c r="H299" s="272"/>
      <c r="I299" s="272"/>
      <c r="J299" s="187"/>
      <c r="K299" s="189">
        <v>110</v>
      </c>
      <c r="L299" s="187"/>
      <c r="M299" s="187"/>
      <c r="N299" s="187"/>
      <c r="O299" s="187"/>
      <c r="P299" s="187"/>
      <c r="Q299" s="187"/>
      <c r="R299" s="190"/>
      <c r="T299" s="191"/>
      <c r="U299" s="187"/>
      <c r="V299" s="187"/>
      <c r="W299" s="187"/>
      <c r="X299" s="187"/>
      <c r="Y299" s="187"/>
      <c r="Z299" s="187"/>
      <c r="AA299" s="192"/>
      <c r="AT299" s="193" t="s">
        <v>199</v>
      </c>
      <c r="AU299" s="193" t="s">
        <v>140</v>
      </c>
      <c r="AV299" s="11" t="s">
        <v>181</v>
      </c>
      <c r="AW299" s="11" t="s">
        <v>37</v>
      </c>
      <c r="AX299" s="11" t="s">
        <v>88</v>
      </c>
      <c r="AY299" s="193" t="s">
        <v>176</v>
      </c>
    </row>
    <row r="300" spans="2:65" s="1" customFormat="1" ht="22.5" customHeight="1">
      <c r="B300" s="38"/>
      <c r="C300" s="202" t="s">
        <v>712</v>
      </c>
      <c r="D300" s="202" t="s">
        <v>352</v>
      </c>
      <c r="E300" s="203" t="s">
        <v>2802</v>
      </c>
      <c r="F300" s="307" t="s">
        <v>2803</v>
      </c>
      <c r="G300" s="307"/>
      <c r="H300" s="307"/>
      <c r="I300" s="307"/>
      <c r="J300" s="204" t="s">
        <v>461</v>
      </c>
      <c r="K300" s="205">
        <v>11</v>
      </c>
      <c r="L300" s="308">
        <v>0</v>
      </c>
      <c r="M300" s="309"/>
      <c r="N300" s="310">
        <f>ROUND(L300*K300,2)</f>
        <v>0</v>
      </c>
      <c r="O300" s="268"/>
      <c r="P300" s="268"/>
      <c r="Q300" s="268"/>
      <c r="R300" s="40"/>
      <c r="T300" s="175" t="s">
        <v>22</v>
      </c>
      <c r="U300" s="47" t="s">
        <v>45</v>
      </c>
      <c r="V300" s="39"/>
      <c r="W300" s="176">
        <f>V300*K300</f>
        <v>0</v>
      </c>
      <c r="X300" s="176">
        <v>0</v>
      </c>
      <c r="Y300" s="176">
        <f>X300*K300</f>
        <v>0</v>
      </c>
      <c r="Z300" s="176">
        <v>0</v>
      </c>
      <c r="AA300" s="177">
        <f>Z300*K300</f>
        <v>0</v>
      </c>
      <c r="AR300" s="21" t="s">
        <v>209</v>
      </c>
      <c r="AT300" s="21" t="s">
        <v>352</v>
      </c>
      <c r="AU300" s="21" t="s">
        <v>140</v>
      </c>
      <c r="AY300" s="21" t="s">
        <v>176</v>
      </c>
      <c r="BE300" s="113">
        <f>IF(U300="základní",N300,0)</f>
        <v>0</v>
      </c>
      <c r="BF300" s="113">
        <f>IF(U300="snížená",N300,0)</f>
        <v>0</v>
      </c>
      <c r="BG300" s="113">
        <f>IF(U300="zákl. přenesená",N300,0)</f>
        <v>0</v>
      </c>
      <c r="BH300" s="113">
        <f>IF(U300="sníž. přenesená",N300,0)</f>
        <v>0</v>
      </c>
      <c r="BI300" s="113">
        <f>IF(U300="nulová",N300,0)</f>
        <v>0</v>
      </c>
      <c r="BJ300" s="21" t="s">
        <v>88</v>
      </c>
      <c r="BK300" s="113">
        <f>ROUND(L300*K300,2)</f>
        <v>0</v>
      </c>
      <c r="BL300" s="21" t="s">
        <v>181</v>
      </c>
      <c r="BM300" s="21" t="s">
        <v>712</v>
      </c>
    </row>
    <row r="301" spans="2:51" s="10" customFormat="1" ht="22.5" customHeight="1">
      <c r="B301" s="178"/>
      <c r="C301" s="179"/>
      <c r="D301" s="179"/>
      <c r="E301" s="180" t="s">
        <v>22</v>
      </c>
      <c r="F301" s="269" t="s">
        <v>2804</v>
      </c>
      <c r="G301" s="270"/>
      <c r="H301" s="270"/>
      <c r="I301" s="270"/>
      <c r="J301" s="179"/>
      <c r="K301" s="181">
        <v>11</v>
      </c>
      <c r="L301" s="179"/>
      <c r="M301" s="179"/>
      <c r="N301" s="179"/>
      <c r="O301" s="179"/>
      <c r="P301" s="179"/>
      <c r="Q301" s="179"/>
      <c r="R301" s="182"/>
      <c r="T301" s="183"/>
      <c r="U301" s="179"/>
      <c r="V301" s="179"/>
      <c r="W301" s="179"/>
      <c r="X301" s="179"/>
      <c r="Y301" s="179"/>
      <c r="Z301" s="179"/>
      <c r="AA301" s="184"/>
      <c r="AT301" s="185" t="s">
        <v>199</v>
      </c>
      <c r="AU301" s="185" t="s">
        <v>140</v>
      </c>
      <c r="AV301" s="10" t="s">
        <v>140</v>
      </c>
      <c r="AW301" s="10" t="s">
        <v>37</v>
      </c>
      <c r="AX301" s="10" t="s">
        <v>80</v>
      </c>
      <c r="AY301" s="185" t="s">
        <v>176</v>
      </c>
    </row>
    <row r="302" spans="2:51" s="11" customFormat="1" ht="22.5" customHeight="1">
      <c r="B302" s="186"/>
      <c r="C302" s="187"/>
      <c r="D302" s="187"/>
      <c r="E302" s="188" t="s">
        <v>22</v>
      </c>
      <c r="F302" s="271" t="s">
        <v>200</v>
      </c>
      <c r="G302" s="272"/>
      <c r="H302" s="272"/>
      <c r="I302" s="272"/>
      <c r="J302" s="187"/>
      <c r="K302" s="189">
        <v>11</v>
      </c>
      <c r="L302" s="187"/>
      <c r="M302" s="187"/>
      <c r="N302" s="187"/>
      <c r="O302" s="187"/>
      <c r="P302" s="187"/>
      <c r="Q302" s="187"/>
      <c r="R302" s="190"/>
      <c r="T302" s="191"/>
      <c r="U302" s="187"/>
      <c r="V302" s="187"/>
      <c r="W302" s="187"/>
      <c r="X302" s="187"/>
      <c r="Y302" s="187"/>
      <c r="Z302" s="187"/>
      <c r="AA302" s="192"/>
      <c r="AT302" s="193" t="s">
        <v>199</v>
      </c>
      <c r="AU302" s="193" t="s">
        <v>140</v>
      </c>
      <c r="AV302" s="11" t="s">
        <v>181</v>
      </c>
      <c r="AW302" s="11" t="s">
        <v>37</v>
      </c>
      <c r="AX302" s="11" t="s">
        <v>88</v>
      </c>
      <c r="AY302" s="193" t="s">
        <v>176</v>
      </c>
    </row>
    <row r="303" spans="2:65" s="1" customFormat="1" ht="31.5" customHeight="1">
      <c r="B303" s="38"/>
      <c r="C303" s="202" t="s">
        <v>716</v>
      </c>
      <c r="D303" s="202" t="s">
        <v>352</v>
      </c>
      <c r="E303" s="203" t="s">
        <v>2805</v>
      </c>
      <c r="F303" s="307" t="s">
        <v>2806</v>
      </c>
      <c r="G303" s="307"/>
      <c r="H303" s="307"/>
      <c r="I303" s="307"/>
      <c r="J303" s="204" t="s">
        <v>461</v>
      </c>
      <c r="K303" s="205">
        <v>110</v>
      </c>
      <c r="L303" s="308">
        <v>0</v>
      </c>
      <c r="M303" s="309"/>
      <c r="N303" s="310">
        <f>ROUND(L303*K303,2)</f>
        <v>0</v>
      </c>
      <c r="O303" s="268"/>
      <c r="P303" s="268"/>
      <c r="Q303" s="268"/>
      <c r="R303" s="40"/>
      <c r="T303" s="175" t="s">
        <v>22</v>
      </c>
      <c r="U303" s="47" t="s">
        <v>45</v>
      </c>
      <c r="V303" s="39"/>
      <c r="W303" s="176">
        <f>V303*K303</f>
        <v>0</v>
      </c>
      <c r="X303" s="176">
        <v>0</v>
      </c>
      <c r="Y303" s="176">
        <f>X303*K303</f>
        <v>0</v>
      </c>
      <c r="Z303" s="176">
        <v>0</v>
      </c>
      <c r="AA303" s="177">
        <f>Z303*K303</f>
        <v>0</v>
      </c>
      <c r="AR303" s="21" t="s">
        <v>209</v>
      </c>
      <c r="AT303" s="21" t="s">
        <v>352</v>
      </c>
      <c r="AU303" s="21" t="s">
        <v>140</v>
      </c>
      <c r="AY303" s="21" t="s">
        <v>176</v>
      </c>
      <c r="BE303" s="113">
        <f>IF(U303="základní",N303,0)</f>
        <v>0</v>
      </c>
      <c r="BF303" s="113">
        <f>IF(U303="snížená",N303,0)</f>
        <v>0</v>
      </c>
      <c r="BG303" s="113">
        <f>IF(U303="zákl. přenesená",N303,0)</f>
        <v>0</v>
      </c>
      <c r="BH303" s="113">
        <f>IF(U303="sníž. přenesená",N303,0)</f>
        <v>0</v>
      </c>
      <c r="BI303" s="113">
        <f>IF(U303="nulová",N303,0)</f>
        <v>0</v>
      </c>
      <c r="BJ303" s="21" t="s">
        <v>88</v>
      </c>
      <c r="BK303" s="113">
        <f>ROUND(L303*K303,2)</f>
        <v>0</v>
      </c>
      <c r="BL303" s="21" t="s">
        <v>181</v>
      </c>
      <c r="BM303" s="21" t="s">
        <v>716</v>
      </c>
    </row>
    <row r="304" spans="2:47" s="1" customFormat="1" ht="30" customHeight="1">
      <c r="B304" s="38"/>
      <c r="C304" s="39"/>
      <c r="D304" s="39"/>
      <c r="E304" s="39"/>
      <c r="F304" s="315" t="s">
        <v>2807</v>
      </c>
      <c r="G304" s="316"/>
      <c r="H304" s="316"/>
      <c r="I304" s="316"/>
      <c r="J304" s="39"/>
      <c r="K304" s="39"/>
      <c r="L304" s="39"/>
      <c r="M304" s="39"/>
      <c r="N304" s="39"/>
      <c r="O304" s="39"/>
      <c r="P304" s="39"/>
      <c r="Q304" s="39"/>
      <c r="R304" s="40"/>
      <c r="T304" s="146"/>
      <c r="U304" s="39"/>
      <c r="V304" s="39"/>
      <c r="W304" s="39"/>
      <c r="X304" s="39"/>
      <c r="Y304" s="39"/>
      <c r="Z304" s="39"/>
      <c r="AA304" s="81"/>
      <c r="AT304" s="21" t="s">
        <v>475</v>
      </c>
      <c r="AU304" s="21" t="s">
        <v>140</v>
      </c>
    </row>
    <row r="305" spans="2:51" s="10" customFormat="1" ht="22.5" customHeight="1">
      <c r="B305" s="178"/>
      <c r="C305" s="179"/>
      <c r="D305" s="179"/>
      <c r="E305" s="180" t="s">
        <v>22</v>
      </c>
      <c r="F305" s="303" t="s">
        <v>2801</v>
      </c>
      <c r="G305" s="304"/>
      <c r="H305" s="304"/>
      <c r="I305" s="304"/>
      <c r="J305" s="179"/>
      <c r="K305" s="181">
        <v>110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199</v>
      </c>
      <c r="AU305" s="185" t="s">
        <v>140</v>
      </c>
      <c r="AV305" s="10" t="s">
        <v>140</v>
      </c>
      <c r="AW305" s="10" t="s">
        <v>37</v>
      </c>
      <c r="AX305" s="10" t="s">
        <v>80</v>
      </c>
      <c r="AY305" s="185" t="s">
        <v>176</v>
      </c>
    </row>
    <row r="306" spans="2:51" s="11" customFormat="1" ht="22.5" customHeight="1">
      <c r="B306" s="186"/>
      <c r="C306" s="187"/>
      <c r="D306" s="187"/>
      <c r="E306" s="188" t="s">
        <v>22</v>
      </c>
      <c r="F306" s="271" t="s">
        <v>200</v>
      </c>
      <c r="G306" s="272"/>
      <c r="H306" s="272"/>
      <c r="I306" s="272"/>
      <c r="J306" s="187"/>
      <c r="K306" s="189">
        <v>110</v>
      </c>
      <c r="L306" s="187"/>
      <c r="M306" s="187"/>
      <c r="N306" s="187"/>
      <c r="O306" s="187"/>
      <c r="P306" s="187"/>
      <c r="Q306" s="187"/>
      <c r="R306" s="190"/>
      <c r="T306" s="191"/>
      <c r="U306" s="187"/>
      <c r="V306" s="187"/>
      <c r="W306" s="187"/>
      <c r="X306" s="187"/>
      <c r="Y306" s="187"/>
      <c r="Z306" s="187"/>
      <c r="AA306" s="192"/>
      <c r="AT306" s="193" t="s">
        <v>199</v>
      </c>
      <c r="AU306" s="193" t="s">
        <v>140</v>
      </c>
      <c r="AV306" s="11" t="s">
        <v>181</v>
      </c>
      <c r="AW306" s="11" t="s">
        <v>37</v>
      </c>
      <c r="AX306" s="11" t="s">
        <v>88</v>
      </c>
      <c r="AY306" s="193" t="s">
        <v>176</v>
      </c>
    </row>
    <row r="307" spans="2:65" s="1" customFormat="1" ht="22.5" customHeight="1">
      <c r="B307" s="38"/>
      <c r="C307" s="202" t="s">
        <v>720</v>
      </c>
      <c r="D307" s="202" t="s">
        <v>352</v>
      </c>
      <c r="E307" s="203" t="s">
        <v>2808</v>
      </c>
      <c r="F307" s="307" t="s">
        <v>2809</v>
      </c>
      <c r="G307" s="307"/>
      <c r="H307" s="307"/>
      <c r="I307" s="307"/>
      <c r="J307" s="204" t="s">
        <v>461</v>
      </c>
      <c r="K307" s="205">
        <v>110</v>
      </c>
      <c r="L307" s="308">
        <v>0</v>
      </c>
      <c r="M307" s="309"/>
      <c r="N307" s="310">
        <f>ROUND(L307*K307,2)</f>
        <v>0</v>
      </c>
      <c r="O307" s="268"/>
      <c r="P307" s="268"/>
      <c r="Q307" s="268"/>
      <c r="R307" s="40"/>
      <c r="T307" s="175" t="s">
        <v>22</v>
      </c>
      <c r="U307" s="47" t="s">
        <v>45</v>
      </c>
      <c r="V307" s="39"/>
      <c r="W307" s="176">
        <f>V307*K307</f>
        <v>0</v>
      </c>
      <c r="X307" s="176">
        <v>0</v>
      </c>
      <c r="Y307" s="176">
        <f>X307*K307</f>
        <v>0</v>
      </c>
      <c r="Z307" s="176">
        <v>0</v>
      </c>
      <c r="AA307" s="177">
        <f>Z307*K307</f>
        <v>0</v>
      </c>
      <c r="AR307" s="21" t="s">
        <v>209</v>
      </c>
      <c r="AT307" s="21" t="s">
        <v>352</v>
      </c>
      <c r="AU307" s="21" t="s">
        <v>140</v>
      </c>
      <c r="AY307" s="21" t="s">
        <v>176</v>
      </c>
      <c r="BE307" s="113">
        <f>IF(U307="základní",N307,0)</f>
        <v>0</v>
      </c>
      <c r="BF307" s="113">
        <f>IF(U307="snížená",N307,0)</f>
        <v>0</v>
      </c>
      <c r="BG307" s="113">
        <f>IF(U307="zákl. přenesená",N307,0)</f>
        <v>0</v>
      </c>
      <c r="BH307" s="113">
        <f>IF(U307="sníž. přenesená",N307,0)</f>
        <v>0</v>
      </c>
      <c r="BI307" s="113">
        <f>IF(U307="nulová",N307,0)</f>
        <v>0</v>
      </c>
      <c r="BJ307" s="21" t="s">
        <v>88</v>
      </c>
      <c r="BK307" s="113">
        <f>ROUND(L307*K307,2)</f>
        <v>0</v>
      </c>
      <c r="BL307" s="21" t="s">
        <v>181</v>
      </c>
      <c r="BM307" s="21" t="s">
        <v>720</v>
      </c>
    </row>
    <row r="308" spans="2:47" s="1" customFormat="1" ht="22.5" customHeight="1">
      <c r="B308" s="38"/>
      <c r="C308" s="39"/>
      <c r="D308" s="39"/>
      <c r="E308" s="39"/>
      <c r="F308" s="315" t="s">
        <v>2810</v>
      </c>
      <c r="G308" s="316"/>
      <c r="H308" s="316"/>
      <c r="I308" s="316"/>
      <c r="J308" s="39"/>
      <c r="K308" s="39"/>
      <c r="L308" s="39"/>
      <c r="M308" s="39"/>
      <c r="N308" s="39"/>
      <c r="O308" s="39"/>
      <c r="P308" s="39"/>
      <c r="Q308" s="39"/>
      <c r="R308" s="40"/>
      <c r="T308" s="146"/>
      <c r="U308" s="39"/>
      <c r="V308" s="39"/>
      <c r="W308" s="39"/>
      <c r="X308" s="39"/>
      <c r="Y308" s="39"/>
      <c r="Z308" s="39"/>
      <c r="AA308" s="81"/>
      <c r="AT308" s="21" t="s">
        <v>475</v>
      </c>
      <c r="AU308" s="21" t="s">
        <v>140</v>
      </c>
    </row>
    <row r="309" spans="2:51" s="10" customFormat="1" ht="22.5" customHeight="1">
      <c r="B309" s="178"/>
      <c r="C309" s="179"/>
      <c r="D309" s="179"/>
      <c r="E309" s="180" t="s">
        <v>22</v>
      </c>
      <c r="F309" s="303" t="s">
        <v>2801</v>
      </c>
      <c r="G309" s="304"/>
      <c r="H309" s="304"/>
      <c r="I309" s="304"/>
      <c r="J309" s="179"/>
      <c r="K309" s="181">
        <v>110</v>
      </c>
      <c r="L309" s="179"/>
      <c r="M309" s="179"/>
      <c r="N309" s="179"/>
      <c r="O309" s="179"/>
      <c r="P309" s="179"/>
      <c r="Q309" s="179"/>
      <c r="R309" s="182"/>
      <c r="T309" s="183"/>
      <c r="U309" s="179"/>
      <c r="V309" s="179"/>
      <c r="W309" s="179"/>
      <c r="X309" s="179"/>
      <c r="Y309" s="179"/>
      <c r="Z309" s="179"/>
      <c r="AA309" s="184"/>
      <c r="AT309" s="185" t="s">
        <v>199</v>
      </c>
      <c r="AU309" s="185" t="s">
        <v>140</v>
      </c>
      <c r="AV309" s="10" t="s">
        <v>140</v>
      </c>
      <c r="AW309" s="10" t="s">
        <v>37</v>
      </c>
      <c r="AX309" s="10" t="s">
        <v>80</v>
      </c>
      <c r="AY309" s="185" t="s">
        <v>176</v>
      </c>
    </row>
    <row r="310" spans="2:51" s="11" customFormat="1" ht="22.5" customHeight="1">
      <c r="B310" s="186"/>
      <c r="C310" s="187"/>
      <c r="D310" s="187"/>
      <c r="E310" s="188" t="s">
        <v>22</v>
      </c>
      <c r="F310" s="271" t="s">
        <v>200</v>
      </c>
      <c r="G310" s="272"/>
      <c r="H310" s="272"/>
      <c r="I310" s="272"/>
      <c r="J310" s="187"/>
      <c r="K310" s="189">
        <v>110</v>
      </c>
      <c r="L310" s="187"/>
      <c r="M310" s="187"/>
      <c r="N310" s="187"/>
      <c r="O310" s="187"/>
      <c r="P310" s="187"/>
      <c r="Q310" s="187"/>
      <c r="R310" s="190"/>
      <c r="T310" s="191"/>
      <c r="U310" s="187"/>
      <c r="V310" s="187"/>
      <c r="W310" s="187"/>
      <c r="X310" s="187"/>
      <c r="Y310" s="187"/>
      <c r="Z310" s="187"/>
      <c r="AA310" s="192"/>
      <c r="AT310" s="193" t="s">
        <v>199</v>
      </c>
      <c r="AU310" s="193" t="s">
        <v>140</v>
      </c>
      <c r="AV310" s="11" t="s">
        <v>181</v>
      </c>
      <c r="AW310" s="11" t="s">
        <v>37</v>
      </c>
      <c r="AX310" s="11" t="s">
        <v>88</v>
      </c>
      <c r="AY310" s="193" t="s">
        <v>176</v>
      </c>
    </row>
    <row r="311" spans="2:65" s="1" customFormat="1" ht="44.25" customHeight="1">
      <c r="B311" s="38"/>
      <c r="C311" s="202" t="s">
        <v>724</v>
      </c>
      <c r="D311" s="202" t="s">
        <v>352</v>
      </c>
      <c r="E311" s="203" t="s">
        <v>2811</v>
      </c>
      <c r="F311" s="307" t="s">
        <v>2812</v>
      </c>
      <c r="G311" s="307"/>
      <c r="H311" s="307"/>
      <c r="I311" s="307"/>
      <c r="J311" s="204" t="s">
        <v>461</v>
      </c>
      <c r="K311" s="205">
        <v>79</v>
      </c>
      <c r="L311" s="308">
        <v>0</v>
      </c>
      <c r="M311" s="309"/>
      <c r="N311" s="310">
        <f>ROUND(L311*K311,2)</f>
        <v>0</v>
      </c>
      <c r="O311" s="268"/>
      <c r="P311" s="268"/>
      <c r="Q311" s="268"/>
      <c r="R311" s="40"/>
      <c r="T311" s="175" t="s">
        <v>22</v>
      </c>
      <c r="U311" s="47" t="s">
        <v>45</v>
      </c>
      <c r="V311" s="39"/>
      <c r="W311" s="176">
        <f>V311*K311</f>
        <v>0</v>
      </c>
      <c r="X311" s="176">
        <v>0</v>
      </c>
      <c r="Y311" s="176">
        <f>X311*K311</f>
        <v>0</v>
      </c>
      <c r="Z311" s="176">
        <v>0</v>
      </c>
      <c r="AA311" s="177">
        <f>Z311*K311</f>
        <v>0</v>
      </c>
      <c r="AR311" s="21" t="s">
        <v>209</v>
      </c>
      <c r="AT311" s="21" t="s">
        <v>352</v>
      </c>
      <c r="AU311" s="21" t="s">
        <v>140</v>
      </c>
      <c r="AY311" s="21" t="s">
        <v>176</v>
      </c>
      <c r="BE311" s="113">
        <f>IF(U311="základní",N311,0)</f>
        <v>0</v>
      </c>
      <c r="BF311" s="113">
        <f>IF(U311="snížená",N311,0)</f>
        <v>0</v>
      </c>
      <c r="BG311" s="113">
        <f>IF(U311="zákl. přenesená",N311,0)</f>
        <v>0</v>
      </c>
      <c r="BH311" s="113">
        <f>IF(U311="sníž. přenesená",N311,0)</f>
        <v>0</v>
      </c>
      <c r="BI311" s="113">
        <f>IF(U311="nulová",N311,0)</f>
        <v>0</v>
      </c>
      <c r="BJ311" s="21" t="s">
        <v>88</v>
      </c>
      <c r="BK311" s="113">
        <f>ROUND(L311*K311,2)</f>
        <v>0</v>
      </c>
      <c r="BL311" s="21" t="s">
        <v>181</v>
      </c>
      <c r="BM311" s="21" t="s">
        <v>724</v>
      </c>
    </row>
    <row r="312" spans="2:51" s="10" customFormat="1" ht="22.5" customHeight="1">
      <c r="B312" s="178"/>
      <c r="C312" s="179"/>
      <c r="D312" s="179"/>
      <c r="E312" s="180" t="s">
        <v>22</v>
      </c>
      <c r="F312" s="269" t="s">
        <v>2813</v>
      </c>
      <c r="G312" s="270"/>
      <c r="H312" s="270"/>
      <c r="I312" s="270"/>
      <c r="J312" s="179"/>
      <c r="K312" s="181">
        <v>79</v>
      </c>
      <c r="L312" s="179"/>
      <c r="M312" s="179"/>
      <c r="N312" s="179"/>
      <c r="O312" s="179"/>
      <c r="P312" s="179"/>
      <c r="Q312" s="179"/>
      <c r="R312" s="182"/>
      <c r="T312" s="183"/>
      <c r="U312" s="179"/>
      <c r="V312" s="179"/>
      <c r="W312" s="179"/>
      <c r="X312" s="179"/>
      <c r="Y312" s="179"/>
      <c r="Z312" s="179"/>
      <c r="AA312" s="184"/>
      <c r="AT312" s="185" t="s">
        <v>199</v>
      </c>
      <c r="AU312" s="185" t="s">
        <v>140</v>
      </c>
      <c r="AV312" s="10" t="s">
        <v>140</v>
      </c>
      <c r="AW312" s="10" t="s">
        <v>37</v>
      </c>
      <c r="AX312" s="10" t="s">
        <v>80</v>
      </c>
      <c r="AY312" s="185" t="s">
        <v>176</v>
      </c>
    </row>
    <row r="313" spans="2:51" s="11" customFormat="1" ht="22.5" customHeight="1">
      <c r="B313" s="186"/>
      <c r="C313" s="187"/>
      <c r="D313" s="187"/>
      <c r="E313" s="188" t="s">
        <v>22</v>
      </c>
      <c r="F313" s="271" t="s">
        <v>200</v>
      </c>
      <c r="G313" s="272"/>
      <c r="H313" s="272"/>
      <c r="I313" s="272"/>
      <c r="J313" s="187"/>
      <c r="K313" s="189">
        <v>79</v>
      </c>
      <c r="L313" s="187"/>
      <c r="M313" s="187"/>
      <c r="N313" s="187"/>
      <c r="O313" s="187"/>
      <c r="P313" s="187"/>
      <c r="Q313" s="187"/>
      <c r="R313" s="190"/>
      <c r="T313" s="191"/>
      <c r="U313" s="187"/>
      <c r="V313" s="187"/>
      <c r="W313" s="187"/>
      <c r="X313" s="187"/>
      <c r="Y313" s="187"/>
      <c r="Z313" s="187"/>
      <c r="AA313" s="192"/>
      <c r="AT313" s="193" t="s">
        <v>199</v>
      </c>
      <c r="AU313" s="193" t="s">
        <v>140</v>
      </c>
      <c r="AV313" s="11" t="s">
        <v>181</v>
      </c>
      <c r="AW313" s="11" t="s">
        <v>37</v>
      </c>
      <c r="AX313" s="11" t="s">
        <v>88</v>
      </c>
      <c r="AY313" s="193" t="s">
        <v>176</v>
      </c>
    </row>
    <row r="314" spans="2:65" s="1" customFormat="1" ht="44.25" customHeight="1">
      <c r="B314" s="38"/>
      <c r="C314" s="202" t="s">
        <v>729</v>
      </c>
      <c r="D314" s="202" t="s">
        <v>352</v>
      </c>
      <c r="E314" s="203" t="s">
        <v>2814</v>
      </c>
      <c r="F314" s="307" t="s">
        <v>2815</v>
      </c>
      <c r="G314" s="307"/>
      <c r="H314" s="307"/>
      <c r="I314" s="307"/>
      <c r="J314" s="204" t="s">
        <v>461</v>
      </c>
      <c r="K314" s="205">
        <v>33</v>
      </c>
      <c r="L314" s="308">
        <v>0</v>
      </c>
      <c r="M314" s="309"/>
      <c r="N314" s="310">
        <f>ROUND(L314*K314,2)</f>
        <v>0</v>
      </c>
      <c r="O314" s="268"/>
      <c r="P314" s="268"/>
      <c r="Q314" s="268"/>
      <c r="R314" s="40"/>
      <c r="T314" s="175" t="s">
        <v>22</v>
      </c>
      <c r="U314" s="47" t="s">
        <v>45</v>
      </c>
      <c r="V314" s="39"/>
      <c r="W314" s="176">
        <f>V314*K314</f>
        <v>0</v>
      </c>
      <c r="X314" s="176">
        <v>0</v>
      </c>
      <c r="Y314" s="176">
        <f>X314*K314</f>
        <v>0</v>
      </c>
      <c r="Z314" s="176">
        <v>0</v>
      </c>
      <c r="AA314" s="177">
        <f>Z314*K314</f>
        <v>0</v>
      </c>
      <c r="AR314" s="21" t="s">
        <v>209</v>
      </c>
      <c r="AT314" s="21" t="s">
        <v>352</v>
      </c>
      <c r="AU314" s="21" t="s">
        <v>140</v>
      </c>
      <c r="AY314" s="21" t="s">
        <v>176</v>
      </c>
      <c r="BE314" s="113">
        <f>IF(U314="základní",N314,0)</f>
        <v>0</v>
      </c>
      <c r="BF314" s="113">
        <f>IF(U314="snížená",N314,0)</f>
        <v>0</v>
      </c>
      <c r="BG314" s="113">
        <f>IF(U314="zákl. přenesená",N314,0)</f>
        <v>0</v>
      </c>
      <c r="BH314" s="113">
        <f>IF(U314="sníž. přenesená",N314,0)</f>
        <v>0</v>
      </c>
      <c r="BI314" s="113">
        <f>IF(U314="nulová",N314,0)</f>
        <v>0</v>
      </c>
      <c r="BJ314" s="21" t="s">
        <v>88</v>
      </c>
      <c r="BK314" s="113">
        <f>ROUND(L314*K314,2)</f>
        <v>0</v>
      </c>
      <c r="BL314" s="21" t="s">
        <v>181</v>
      </c>
      <c r="BM314" s="21" t="s">
        <v>729</v>
      </c>
    </row>
    <row r="315" spans="2:51" s="10" customFormat="1" ht="22.5" customHeight="1">
      <c r="B315" s="178"/>
      <c r="C315" s="179"/>
      <c r="D315" s="179"/>
      <c r="E315" s="180" t="s">
        <v>22</v>
      </c>
      <c r="F315" s="269" t="s">
        <v>2816</v>
      </c>
      <c r="G315" s="270"/>
      <c r="H315" s="270"/>
      <c r="I315" s="270"/>
      <c r="J315" s="179"/>
      <c r="K315" s="181">
        <v>33</v>
      </c>
      <c r="L315" s="179"/>
      <c r="M315" s="179"/>
      <c r="N315" s="179"/>
      <c r="O315" s="179"/>
      <c r="P315" s="179"/>
      <c r="Q315" s="179"/>
      <c r="R315" s="182"/>
      <c r="T315" s="183"/>
      <c r="U315" s="179"/>
      <c r="V315" s="179"/>
      <c r="W315" s="179"/>
      <c r="X315" s="179"/>
      <c r="Y315" s="179"/>
      <c r="Z315" s="179"/>
      <c r="AA315" s="184"/>
      <c r="AT315" s="185" t="s">
        <v>199</v>
      </c>
      <c r="AU315" s="185" t="s">
        <v>140</v>
      </c>
      <c r="AV315" s="10" t="s">
        <v>140</v>
      </c>
      <c r="AW315" s="10" t="s">
        <v>37</v>
      </c>
      <c r="AX315" s="10" t="s">
        <v>80</v>
      </c>
      <c r="AY315" s="185" t="s">
        <v>176</v>
      </c>
    </row>
    <row r="316" spans="2:51" s="11" customFormat="1" ht="22.5" customHeight="1">
      <c r="B316" s="186"/>
      <c r="C316" s="187"/>
      <c r="D316" s="187"/>
      <c r="E316" s="188" t="s">
        <v>22</v>
      </c>
      <c r="F316" s="271" t="s">
        <v>200</v>
      </c>
      <c r="G316" s="272"/>
      <c r="H316" s="272"/>
      <c r="I316" s="272"/>
      <c r="J316" s="187"/>
      <c r="K316" s="189">
        <v>33</v>
      </c>
      <c r="L316" s="187"/>
      <c r="M316" s="187"/>
      <c r="N316" s="187"/>
      <c r="O316" s="187"/>
      <c r="P316" s="187"/>
      <c r="Q316" s="187"/>
      <c r="R316" s="190"/>
      <c r="T316" s="191"/>
      <c r="U316" s="187"/>
      <c r="V316" s="187"/>
      <c r="W316" s="187"/>
      <c r="X316" s="187"/>
      <c r="Y316" s="187"/>
      <c r="Z316" s="187"/>
      <c r="AA316" s="192"/>
      <c r="AT316" s="193" t="s">
        <v>199</v>
      </c>
      <c r="AU316" s="193" t="s">
        <v>140</v>
      </c>
      <c r="AV316" s="11" t="s">
        <v>181</v>
      </c>
      <c r="AW316" s="11" t="s">
        <v>37</v>
      </c>
      <c r="AX316" s="11" t="s">
        <v>88</v>
      </c>
      <c r="AY316" s="193" t="s">
        <v>176</v>
      </c>
    </row>
    <row r="317" spans="2:65" s="1" customFormat="1" ht="31.5" customHeight="1">
      <c r="B317" s="38"/>
      <c r="C317" s="202" t="s">
        <v>733</v>
      </c>
      <c r="D317" s="202" t="s">
        <v>352</v>
      </c>
      <c r="E317" s="203" t="s">
        <v>2817</v>
      </c>
      <c r="F317" s="307" t="s">
        <v>2818</v>
      </c>
      <c r="G317" s="307"/>
      <c r="H317" s="307"/>
      <c r="I317" s="307"/>
      <c r="J317" s="204" t="s">
        <v>461</v>
      </c>
      <c r="K317" s="205">
        <v>2</v>
      </c>
      <c r="L317" s="308">
        <v>0</v>
      </c>
      <c r="M317" s="309"/>
      <c r="N317" s="310">
        <f>ROUND(L317*K317,2)</f>
        <v>0</v>
      </c>
      <c r="O317" s="268"/>
      <c r="P317" s="268"/>
      <c r="Q317" s="268"/>
      <c r="R317" s="40"/>
      <c r="T317" s="175" t="s">
        <v>22</v>
      </c>
      <c r="U317" s="47" t="s">
        <v>45</v>
      </c>
      <c r="V317" s="39"/>
      <c r="W317" s="176">
        <f>V317*K317</f>
        <v>0</v>
      </c>
      <c r="X317" s="176">
        <v>0</v>
      </c>
      <c r="Y317" s="176">
        <f>X317*K317</f>
        <v>0</v>
      </c>
      <c r="Z317" s="176">
        <v>0</v>
      </c>
      <c r="AA317" s="177">
        <f>Z317*K317</f>
        <v>0</v>
      </c>
      <c r="AR317" s="21" t="s">
        <v>209</v>
      </c>
      <c r="AT317" s="21" t="s">
        <v>352</v>
      </c>
      <c r="AU317" s="21" t="s">
        <v>140</v>
      </c>
      <c r="AY317" s="21" t="s">
        <v>176</v>
      </c>
      <c r="BE317" s="113">
        <f>IF(U317="základní",N317,0)</f>
        <v>0</v>
      </c>
      <c r="BF317" s="113">
        <f>IF(U317="snížená",N317,0)</f>
        <v>0</v>
      </c>
      <c r="BG317" s="113">
        <f>IF(U317="zákl. přenesená",N317,0)</f>
        <v>0</v>
      </c>
      <c r="BH317" s="113">
        <f>IF(U317="sníž. přenesená",N317,0)</f>
        <v>0</v>
      </c>
      <c r="BI317" s="113">
        <f>IF(U317="nulová",N317,0)</f>
        <v>0</v>
      </c>
      <c r="BJ317" s="21" t="s">
        <v>88</v>
      </c>
      <c r="BK317" s="113">
        <f>ROUND(L317*K317,2)</f>
        <v>0</v>
      </c>
      <c r="BL317" s="21" t="s">
        <v>181</v>
      </c>
      <c r="BM317" s="21" t="s">
        <v>733</v>
      </c>
    </row>
    <row r="318" spans="2:51" s="10" customFormat="1" ht="22.5" customHeight="1">
      <c r="B318" s="178"/>
      <c r="C318" s="179"/>
      <c r="D318" s="179"/>
      <c r="E318" s="180" t="s">
        <v>22</v>
      </c>
      <c r="F318" s="269" t="s">
        <v>2786</v>
      </c>
      <c r="G318" s="270"/>
      <c r="H318" s="270"/>
      <c r="I318" s="270"/>
      <c r="J318" s="179"/>
      <c r="K318" s="181">
        <v>2</v>
      </c>
      <c r="L318" s="179"/>
      <c r="M318" s="179"/>
      <c r="N318" s="179"/>
      <c r="O318" s="179"/>
      <c r="P318" s="179"/>
      <c r="Q318" s="179"/>
      <c r="R318" s="182"/>
      <c r="T318" s="183"/>
      <c r="U318" s="179"/>
      <c r="V318" s="179"/>
      <c r="W318" s="179"/>
      <c r="X318" s="179"/>
      <c r="Y318" s="179"/>
      <c r="Z318" s="179"/>
      <c r="AA318" s="184"/>
      <c r="AT318" s="185" t="s">
        <v>199</v>
      </c>
      <c r="AU318" s="185" t="s">
        <v>140</v>
      </c>
      <c r="AV318" s="10" t="s">
        <v>140</v>
      </c>
      <c r="AW318" s="10" t="s">
        <v>37</v>
      </c>
      <c r="AX318" s="10" t="s">
        <v>80</v>
      </c>
      <c r="AY318" s="185" t="s">
        <v>176</v>
      </c>
    </row>
    <row r="319" spans="2:51" s="11" customFormat="1" ht="22.5" customHeight="1">
      <c r="B319" s="186"/>
      <c r="C319" s="187"/>
      <c r="D319" s="187"/>
      <c r="E319" s="188" t="s">
        <v>22</v>
      </c>
      <c r="F319" s="271" t="s">
        <v>200</v>
      </c>
      <c r="G319" s="272"/>
      <c r="H319" s="272"/>
      <c r="I319" s="272"/>
      <c r="J319" s="187"/>
      <c r="K319" s="189">
        <v>2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199</v>
      </c>
      <c r="AU319" s="193" t="s">
        <v>140</v>
      </c>
      <c r="AV319" s="11" t="s">
        <v>181</v>
      </c>
      <c r="AW319" s="11" t="s">
        <v>37</v>
      </c>
      <c r="AX319" s="11" t="s">
        <v>88</v>
      </c>
      <c r="AY319" s="193" t="s">
        <v>176</v>
      </c>
    </row>
    <row r="320" spans="2:65" s="1" customFormat="1" ht="31.5" customHeight="1">
      <c r="B320" s="38"/>
      <c r="C320" s="202" t="s">
        <v>737</v>
      </c>
      <c r="D320" s="202" t="s">
        <v>352</v>
      </c>
      <c r="E320" s="203" t="s">
        <v>2819</v>
      </c>
      <c r="F320" s="307" t="s">
        <v>2820</v>
      </c>
      <c r="G320" s="307"/>
      <c r="H320" s="307"/>
      <c r="I320" s="307"/>
      <c r="J320" s="204" t="s">
        <v>461</v>
      </c>
      <c r="K320" s="205">
        <v>62</v>
      </c>
      <c r="L320" s="308">
        <v>0</v>
      </c>
      <c r="M320" s="309"/>
      <c r="N320" s="310">
        <f>ROUND(L320*K320,2)</f>
        <v>0</v>
      </c>
      <c r="O320" s="268"/>
      <c r="P320" s="268"/>
      <c r="Q320" s="268"/>
      <c r="R320" s="40"/>
      <c r="T320" s="175" t="s">
        <v>22</v>
      </c>
      <c r="U320" s="47" t="s">
        <v>45</v>
      </c>
      <c r="V320" s="39"/>
      <c r="W320" s="176">
        <f>V320*K320</f>
        <v>0</v>
      </c>
      <c r="X320" s="176">
        <v>0</v>
      </c>
      <c r="Y320" s="176">
        <f>X320*K320</f>
        <v>0</v>
      </c>
      <c r="Z320" s="176">
        <v>0</v>
      </c>
      <c r="AA320" s="177">
        <f>Z320*K320</f>
        <v>0</v>
      </c>
      <c r="AR320" s="21" t="s">
        <v>209</v>
      </c>
      <c r="AT320" s="21" t="s">
        <v>352</v>
      </c>
      <c r="AU320" s="21" t="s">
        <v>140</v>
      </c>
      <c r="AY320" s="21" t="s">
        <v>176</v>
      </c>
      <c r="BE320" s="113">
        <f>IF(U320="základní",N320,0)</f>
        <v>0</v>
      </c>
      <c r="BF320" s="113">
        <f>IF(U320="snížená",N320,0)</f>
        <v>0</v>
      </c>
      <c r="BG320" s="113">
        <f>IF(U320="zákl. přenesená",N320,0)</f>
        <v>0</v>
      </c>
      <c r="BH320" s="113">
        <f>IF(U320="sníž. přenesená",N320,0)</f>
        <v>0</v>
      </c>
      <c r="BI320" s="113">
        <f>IF(U320="nulová",N320,0)</f>
        <v>0</v>
      </c>
      <c r="BJ320" s="21" t="s">
        <v>88</v>
      </c>
      <c r="BK320" s="113">
        <f>ROUND(L320*K320,2)</f>
        <v>0</v>
      </c>
      <c r="BL320" s="21" t="s">
        <v>181</v>
      </c>
      <c r="BM320" s="21" t="s">
        <v>737</v>
      </c>
    </row>
    <row r="321" spans="2:47" s="1" customFormat="1" ht="22.5" customHeight="1">
      <c r="B321" s="38"/>
      <c r="C321" s="39"/>
      <c r="D321" s="39"/>
      <c r="E321" s="39"/>
      <c r="F321" s="315" t="s">
        <v>2821</v>
      </c>
      <c r="G321" s="316"/>
      <c r="H321" s="316"/>
      <c r="I321" s="316"/>
      <c r="J321" s="39"/>
      <c r="K321" s="39"/>
      <c r="L321" s="39"/>
      <c r="M321" s="39"/>
      <c r="N321" s="39"/>
      <c r="O321" s="39"/>
      <c r="P321" s="39"/>
      <c r="Q321" s="39"/>
      <c r="R321" s="40"/>
      <c r="T321" s="146"/>
      <c r="U321" s="39"/>
      <c r="V321" s="39"/>
      <c r="W321" s="39"/>
      <c r="X321" s="39"/>
      <c r="Y321" s="39"/>
      <c r="Z321" s="39"/>
      <c r="AA321" s="81"/>
      <c r="AT321" s="21" t="s">
        <v>475</v>
      </c>
      <c r="AU321" s="21" t="s">
        <v>140</v>
      </c>
    </row>
    <row r="322" spans="2:51" s="10" customFormat="1" ht="22.5" customHeight="1">
      <c r="B322" s="178"/>
      <c r="C322" s="179"/>
      <c r="D322" s="179"/>
      <c r="E322" s="180" t="s">
        <v>22</v>
      </c>
      <c r="F322" s="303" t="s">
        <v>2822</v>
      </c>
      <c r="G322" s="304"/>
      <c r="H322" s="304"/>
      <c r="I322" s="304"/>
      <c r="J322" s="179"/>
      <c r="K322" s="181">
        <v>62</v>
      </c>
      <c r="L322" s="179"/>
      <c r="M322" s="179"/>
      <c r="N322" s="179"/>
      <c r="O322" s="179"/>
      <c r="P322" s="179"/>
      <c r="Q322" s="179"/>
      <c r="R322" s="182"/>
      <c r="T322" s="183"/>
      <c r="U322" s="179"/>
      <c r="V322" s="179"/>
      <c r="W322" s="179"/>
      <c r="X322" s="179"/>
      <c r="Y322" s="179"/>
      <c r="Z322" s="179"/>
      <c r="AA322" s="184"/>
      <c r="AT322" s="185" t="s">
        <v>199</v>
      </c>
      <c r="AU322" s="185" t="s">
        <v>140</v>
      </c>
      <c r="AV322" s="10" t="s">
        <v>140</v>
      </c>
      <c r="AW322" s="10" t="s">
        <v>37</v>
      </c>
      <c r="AX322" s="10" t="s">
        <v>80</v>
      </c>
      <c r="AY322" s="185" t="s">
        <v>176</v>
      </c>
    </row>
    <row r="323" spans="2:51" s="11" customFormat="1" ht="22.5" customHeight="1">
      <c r="B323" s="186"/>
      <c r="C323" s="187"/>
      <c r="D323" s="187"/>
      <c r="E323" s="188" t="s">
        <v>22</v>
      </c>
      <c r="F323" s="271" t="s">
        <v>200</v>
      </c>
      <c r="G323" s="272"/>
      <c r="H323" s="272"/>
      <c r="I323" s="272"/>
      <c r="J323" s="187"/>
      <c r="K323" s="189">
        <v>62</v>
      </c>
      <c r="L323" s="187"/>
      <c r="M323" s="187"/>
      <c r="N323" s="187"/>
      <c r="O323" s="187"/>
      <c r="P323" s="187"/>
      <c r="Q323" s="187"/>
      <c r="R323" s="190"/>
      <c r="T323" s="191"/>
      <c r="U323" s="187"/>
      <c r="V323" s="187"/>
      <c r="W323" s="187"/>
      <c r="X323" s="187"/>
      <c r="Y323" s="187"/>
      <c r="Z323" s="187"/>
      <c r="AA323" s="192"/>
      <c r="AT323" s="193" t="s">
        <v>199</v>
      </c>
      <c r="AU323" s="193" t="s">
        <v>140</v>
      </c>
      <c r="AV323" s="11" t="s">
        <v>181</v>
      </c>
      <c r="AW323" s="11" t="s">
        <v>37</v>
      </c>
      <c r="AX323" s="11" t="s">
        <v>88</v>
      </c>
      <c r="AY323" s="193" t="s">
        <v>176</v>
      </c>
    </row>
    <row r="324" spans="2:65" s="1" customFormat="1" ht="44.25" customHeight="1">
      <c r="B324" s="38"/>
      <c r="C324" s="202" t="s">
        <v>741</v>
      </c>
      <c r="D324" s="202" t="s">
        <v>352</v>
      </c>
      <c r="E324" s="203" t="s">
        <v>2823</v>
      </c>
      <c r="F324" s="307" t="s">
        <v>2824</v>
      </c>
      <c r="G324" s="307"/>
      <c r="H324" s="307"/>
      <c r="I324" s="307"/>
      <c r="J324" s="204" t="s">
        <v>461</v>
      </c>
      <c r="K324" s="205">
        <v>1</v>
      </c>
      <c r="L324" s="308">
        <v>0</v>
      </c>
      <c r="M324" s="309"/>
      <c r="N324" s="310">
        <f>ROUND(L324*K324,2)</f>
        <v>0</v>
      </c>
      <c r="O324" s="268"/>
      <c r="P324" s="268"/>
      <c r="Q324" s="268"/>
      <c r="R324" s="40"/>
      <c r="T324" s="175" t="s">
        <v>22</v>
      </c>
      <c r="U324" s="47" t="s">
        <v>45</v>
      </c>
      <c r="V324" s="39"/>
      <c r="W324" s="176">
        <f>V324*K324</f>
        <v>0</v>
      </c>
      <c r="X324" s="176">
        <v>0</v>
      </c>
      <c r="Y324" s="176">
        <f>X324*K324</f>
        <v>0</v>
      </c>
      <c r="Z324" s="176">
        <v>0</v>
      </c>
      <c r="AA324" s="177">
        <f>Z324*K324</f>
        <v>0</v>
      </c>
      <c r="AR324" s="21" t="s">
        <v>209</v>
      </c>
      <c r="AT324" s="21" t="s">
        <v>352</v>
      </c>
      <c r="AU324" s="21" t="s">
        <v>140</v>
      </c>
      <c r="AY324" s="21" t="s">
        <v>176</v>
      </c>
      <c r="BE324" s="113">
        <f>IF(U324="základní",N324,0)</f>
        <v>0</v>
      </c>
      <c r="BF324" s="113">
        <f>IF(U324="snížená",N324,0)</f>
        <v>0</v>
      </c>
      <c r="BG324" s="113">
        <f>IF(U324="zákl. přenesená",N324,0)</f>
        <v>0</v>
      </c>
      <c r="BH324" s="113">
        <f>IF(U324="sníž. přenesená",N324,0)</f>
        <v>0</v>
      </c>
      <c r="BI324" s="113">
        <f>IF(U324="nulová",N324,0)</f>
        <v>0</v>
      </c>
      <c r="BJ324" s="21" t="s">
        <v>88</v>
      </c>
      <c r="BK324" s="113">
        <f>ROUND(L324*K324,2)</f>
        <v>0</v>
      </c>
      <c r="BL324" s="21" t="s">
        <v>181</v>
      </c>
      <c r="BM324" s="21" t="s">
        <v>741</v>
      </c>
    </row>
    <row r="325" spans="2:51" s="10" customFormat="1" ht="22.5" customHeight="1">
      <c r="B325" s="178"/>
      <c r="C325" s="179"/>
      <c r="D325" s="179"/>
      <c r="E325" s="180" t="s">
        <v>22</v>
      </c>
      <c r="F325" s="269" t="s">
        <v>2747</v>
      </c>
      <c r="G325" s="270"/>
      <c r="H325" s="270"/>
      <c r="I325" s="270"/>
      <c r="J325" s="179"/>
      <c r="K325" s="181">
        <v>1</v>
      </c>
      <c r="L325" s="179"/>
      <c r="M325" s="179"/>
      <c r="N325" s="179"/>
      <c r="O325" s="179"/>
      <c r="P325" s="179"/>
      <c r="Q325" s="179"/>
      <c r="R325" s="182"/>
      <c r="T325" s="183"/>
      <c r="U325" s="179"/>
      <c r="V325" s="179"/>
      <c r="W325" s="179"/>
      <c r="X325" s="179"/>
      <c r="Y325" s="179"/>
      <c r="Z325" s="179"/>
      <c r="AA325" s="184"/>
      <c r="AT325" s="185" t="s">
        <v>199</v>
      </c>
      <c r="AU325" s="185" t="s">
        <v>140</v>
      </c>
      <c r="AV325" s="10" t="s">
        <v>140</v>
      </c>
      <c r="AW325" s="10" t="s">
        <v>37</v>
      </c>
      <c r="AX325" s="10" t="s">
        <v>80</v>
      </c>
      <c r="AY325" s="185" t="s">
        <v>176</v>
      </c>
    </row>
    <row r="326" spans="2:51" s="11" customFormat="1" ht="22.5" customHeight="1">
      <c r="B326" s="186"/>
      <c r="C326" s="187"/>
      <c r="D326" s="187"/>
      <c r="E326" s="188" t="s">
        <v>22</v>
      </c>
      <c r="F326" s="271" t="s">
        <v>200</v>
      </c>
      <c r="G326" s="272"/>
      <c r="H326" s="272"/>
      <c r="I326" s="272"/>
      <c r="J326" s="187"/>
      <c r="K326" s="189">
        <v>1</v>
      </c>
      <c r="L326" s="187"/>
      <c r="M326" s="187"/>
      <c r="N326" s="187"/>
      <c r="O326" s="187"/>
      <c r="P326" s="187"/>
      <c r="Q326" s="187"/>
      <c r="R326" s="190"/>
      <c r="T326" s="191"/>
      <c r="U326" s="187"/>
      <c r="V326" s="187"/>
      <c r="W326" s="187"/>
      <c r="X326" s="187"/>
      <c r="Y326" s="187"/>
      <c r="Z326" s="187"/>
      <c r="AA326" s="192"/>
      <c r="AT326" s="193" t="s">
        <v>199</v>
      </c>
      <c r="AU326" s="193" t="s">
        <v>140</v>
      </c>
      <c r="AV326" s="11" t="s">
        <v>181</v>
      </c>
      <c r="AW326" s="11" t="s">
        <v>37</v>
      </c>
      <c r="AX326" s="11" t="s">
        <v>88</v>
      </c>
      <c r="AY326" s="193" t="s">
        <v>176</v>
      </c>
    </row>
    <row r="327" spans="2:65" s="1" customFormat="1" ht="44.25" customHeight="1">
      <c r="B327" s="38"/>
      <c r="C327" s="202" t="s">
        <v>745</v>
      </c>
      <c r="D327" s="202" t="s">
        <v>352</v>
      </c>
      <c r="E327" s="203" t="s">
        <v>2825</v>
      </c>
      <c r="F327" s="307" t="s">
        <v>2826</v>
      </c>
      <c r="G327" s="307"/>
      <c r="H327" s="307"/>
      <c r="I327" s="307"/>
      <c r="J327" s="204" t="s">
        <v>461</v>
      </c>
      <c r="K327" s="205">
        <v>29</v>
      </c>
      <c r="L327" s="308">
        <v>0</v>
      </c>
      <c r="M327" s="309"/>
      <c r="N327" s="310">
        <f>ROUND(L327*K327,2)</f>
        <v>0</v>
      </c>
      <c r="O327" s="268"/>
      <c r="P327" s="268"/>
      <c r="Q327" s="268"/>
      <c r="R327" s="40"/>
      <c r="T327" s="175" t="s">
        <v>22</v>
      </c>
      <c r="U327" s="47" t="s">
        <v>45</v>
      </c>
      <c r="V327" s="39"/>
      <c r="W327" s="176">
        <f>V327*K327</f>
        <v>0</v>
      </c>
      <c r="X327" s="176">
        <v>0</v>
      </c>
      <c r="Y327" s="176">
        <f>X327*K327</f>
        <v>0</v>
      </c>
      <c r="Z327" s="176">
        <v>0</v>
      </c>
      <c r="AA327" s="177">
        <f>Z327*K327</f>
        <v>0</v>
      </c>
      <c r="AR327" s="21" t="s">
        <v>209</v>
      </c>
      <c r="AT327" s="21" t="s">
        <v>352</v>
      </c>
      <c r="AU327" s="21" t="s">
        <v>140</v>
      </c>
      <c r="AY327" s="21" t="s">
        <v>176</v>
      </c>
      <c r="BE327" s="113">
        <f>IF(U327="základní",N327,0)</f>
        <v>0</v>
      </c>
      <c r="BF327" s="113">
        <f>IF(U327="snížená",N327,0)</f>
        <v>0</v>
      </c>
      <c r="BG327" s="113">
        <f>IF(U327="zákl. přenesená",N327,0)</f>
        <v>0</v>
      </c>
      <c r="BH327" s="113">
        <f>IF(U327="sníž. přenesená",N327,0)</f>
        <v>0</v>
      </c>
      <c r="BI327" s="113">
        <f>IF(U327="nulová",N327,0)</f>
        <v>0</v>
      </c>
      <c r="BJ327" s="21" t="s">
        <v>88</v>
      </c>
      <c r="BK327" s="113">
        <f>ROUND(L327*K327,2)</f>
        <v>0</v>
      </c>
      <c r="BL327" s="21" t="s">
        <v>181</v>
      </c>
      <c r="BM327" s="21" t="s">
        <v>745</v>
      </c>
    </row>
    <row r="328" spans="2:51" s="10" customFormat="1" ht="22.5" customHeight="1">
      <c r="B328" s="178"/>
      <c r="C328" s="179"/>
      <c r="D328" s="179"/>
      <c r="E328" s="180" t="s">
        <v>22</v>
      </c>
      <c r="F328" s="269" t="s">
        <v>2827</v>
      </c>
      <c r="G328" s="270"/>
      <c r="H328" s="270"/>
      <c r="I328" s="270"/>
      <c r="J328" s="179"/>
      <c r="K328" s="181">
        <v>29</v>
      </c>
      <c r="L328" s="179"/>
      <c r="M328" s="179"/>
      <c r="N328" s="179"/>
      <c r="O328" s="179"/>
      <c r="P328" s="179"/>
      <c r="Q328" s="179"/>
      <c r="R328" s="182"/>
      <c r="T328" s="183"/>
      <c r="U328" s="179"/>
      <c r="V328" s="179"/>
      <c r="W328" s="179"/>
      <c r="X328" s="179"/>
      <c r="Y328" s="179"/>
      <c r="Z328" s="179"/>
      <c r="AA328" s="184"/>
      <c r="AT328" s="185" t="s">
        <v>199</v>
      </c>
      <c r="AU328" s="185" t="s">
        <v>140</v>
      </c>
      <c r="AV328" s="10" t="s">
        <v>140</v>
      </c>
      <c r="AW328" s="10" t="s">
        <v>37</v>
      </c>
      <c r="AX328" s="10" t="s">
        <v>80</v>
      </c>
      <c r="AY328" s="185" t="s">
        <v>176</v>
      </c>
    </row>
    <row r="329" spans="2:51" s="11" customFormat="1" ht="22.5" customHeight="1">
      <c r="B329" s="186"/>
      <c r="C329" s="187"/>
      <c r="D329" s="187"/>
      <c r="E329" s="188" t="s">
        <v>22</v>
      </c>
      <c r="F329" s="271" t="s">
        <v>200</v>
      </c>
      <c r="G329" s="272"/>
      <c r="H329" s="272"/>
      <c r="I329" s="272"/>
      <c r="J329" s="187"/>
      <c r="K329" s="189">
        <v>29</v>
      </c>
      <c r="L329" s="187"/>
      <c r="M329" s="187"/>
      <c r="N329" s="187"/>
      <c r="O329" s="187"/>
      <c r="P329" s="187"/>
      <c r="Q329" s="187"/>
      <c r="R329" s="190"/>
      <c r="T329" s="191"/>
      <c r="U329" s="187"/>
      <c r="V329" s="187"/>
      <c r="W329" s="187"/>
      <c r="X329" s="187"/>
      <c r="Y329" s="187"/>
      <c r="Z329" s="187"/>
      <c r="AA329" s="192"/>
      <c r="AT329" s="193" t="s">
        <v>199</v>
      </c>
      <c r="AU329" s="193" t="s">
        <v>140</v>
      </c>
      <c r="AV329" s="11" t="s">
        <v>181</v>
      </c>
      <c r="AW329" s="11" t="s">
        <v>37</v>
      </c>
      <c r="AX329" s="11" t="s">
        <v>88</v>
      </c>
      <c r="AY329" s="193" t="s">
        <v>176</v>
      </c>
    </row>
    <row r="330" spans="2:65" s="1" customFormat="1" ht="31.5" customHeight="1">
      <c r="B330" s="38"/>
      <c r="C330" s="202" t="s">
        <v>750</v>
      </c>
      <c r="D330" s="202" t="s">
        <v>352</v>
      </c>
      <c r="E330" s="203" t="s">
        <v>2828</v>
      </c>
      <c r="F330" s="307" t="s">
        <v>2829</v>
      </c>
      <c r="G330" s="307"/>
      <c r="H330" s="307"/>
      <c r="I330" s="307"/>
      <c r="J330" s="204" t="s">
        <v>461</v>
      </c>
      <c r="K330" s="205">
        <v>12</v>
      </c>
      <c r="L330" s="308">
        <v>0</v>
      </c>
      <c r="M330" s="309"/>
      <c r="N330" s="310">
        <f>ROUND(L330*K330,2)</f>
        <v>0</v>
      </c>
      <c r="O330" s="268"/>
      <c r="P330" s="268"/>
      <c r="Q330" s="268"/>
      <c r="R330" s="40"/>
      <c r="T330" s="175" t="s">
        <v>22</v>
      </c>
      <c r="U330" s="47" t="s">
        <v>45</v>
      </c>
      <c r="V330" s="39"/>
      <c r="W330" s="176">
        <f>V330*K330</f>
        <v>0</v>
      </c>
      <c r="X330" s="176">
        <v>0</v>
      </c>
      <c r="Y330" s="176">
        <f>X330*K330</f>
        <v>0</v>
      </c>
      <c r="Z330" s="176">
        <v>0</v>
      </c>
      <c r="AA330" s="177">
        <f>Z330*K330</f>
        <v>0</v>
      </c>
      <c r="AR330" s="21" t="s">
        <v>209</v>
      </c>
      <c r="AT330" s="21" t="s">
        <v>352</v>
      </c>
      <c r="AU330" s="21" t="s">
        <v>140</v>
      </c>
      <c r="AY330" s="21" t="s">
        <v>176</v>
      </c>
      <c r="BE330" s="113">
        <f>IF(U330="základní",N330,0)</f>
        <v>0</v>
      </c>
      <c r="BF330" s="113">
        <f>IF(U330="snížená",N330,0)</f>
        <v>0</v>
      </c>
      <c r="BG330" s="113">
        <f>IF(U330="zákl. přenesená",N330,0)</f>
        <v>0</v>
      </c>
      <c r="BH330" s="113">
        <f>IF(U330="sníž. přenesená",N330,0)</f>
        <v>0</v>
      </c>
      <c r="BI330" s="113">
        <f>IF(U330="nulová",N330,0)</f>
        <v>0</v>
      </c>
      <c r="BJ330" s="21" t="s">
        <v>88</v>
      </c>
      <c r="BK330" s="113">
        <f>ROUND(L330*K330,2)</f>
        <v>0</v>
      </c>
      <c r="BL330" s="21" t="s">
        <v>181</v>
      </c>
      <c r="BM330" s="21" t="s">
        <v>750</v>
      </c>
    </row>
    <row r="331" spans="2:51" s="10" customFormat="1" ht="22.5" customHeight="1">
      <c r="B331" s="178"/>
      <c r="C331" s="179"/>
      <c r="D331" s="179"/>
      <c r="E331" s="180" t="s">
        <v>22</v>
      </c>
      <c r="F331" s="269" t="s">
        <v>2830</v>
      </c>
      <c r="G331" s="270"/>
      <c r="H331" s="270"/>
      <c r="I331" s="270"/>
      <c r="J331" s="179"/>
      <c r="K331" s="181">
        <v>12</v>
      </c>
      <c r="L331" s="179"/>
      <c r="M331" s="179"/>
      <c r="N331" s="179"/>
      <c r="O331" s="179"/>
      <c r="P331" s="179"/>
      <c r="Q331" s="179"/>
      <c r="R331" s="182"/>
      <c r="T331" s="183"/>
      <c r="U331" s="179"/>
      <c r="V331" s="179"/>
      <c r="W331" s="179"/>
      <c r="X331" s="179"/>
      <c r="Y331" s="179"/>
      <c r="Z331" s="179"/>
      <c r="AA331" s="184"/>
      <c r="AT331" s="185" t="s">
        <v>199</v>
      </c>
      <c r="AU331" s="185" t="s">
        <v>140</v>
      </c>
      <c r="AV331" s="10" t="s">
        <v>140</v>
      </c>
      <c r="AW331" s="10" t="s">
        <v>37</v>
      </c>
      <c r="AX331" s="10" t="s">
        <v>80</v>
      </c>
      <c r="AY331" s="185" t="s">
        <v>176</v>
      </c>
    </row>
    <row r="332" spans="2:51" s="11" customFormat="1" ht="22.5" customHeight="1">
      <c r="B332" s="186"/>
      <c r="C332" s="187"/>
      <c r="D332" s="187"/>
      <c r="E332" s="188" t="s">
        <v>22</v>
      </c>
      <c r="F332" s="271" t="s">
        <v>200</v>
      </c>
      <c r="G332" s="272"/>
      <c r="H332" s="272"/>
      <c r="I332" s="272"/>
      <c r="J332" s="187"/>
      <c r="K332" s="189">
        <v>12</v>
      </c>
      <c r="L332" s="187"/>
      <c r="M332" s="187"/>
      <c r="N332" s="187"/>
      <c r="O332" s="187"/>
      <c r="P332" s="187"/>
      <c r="Q332" s="187"/>
      <c r="R332" s="190"/>
      <c r="T332" s="191"/>
      <c r="U332" s="187"/>
      <c r="V332" s="187"/>
      <c r="W332" s="187"/>
      <c r="X332" s="187"/>
      <c r="Y332" s="187"/>
      <c r="Z332" s="187"/>
      <c r="AA332" s="192"/>
      <c r="AT332" s="193" t="s">
        <v>199</v>
      </c>
      <c r="AU332" s="193" t="s">
        <v>140</v>
      </c>
      <c r="AV332" s="11" t="s">
        <v>181</v>
      </c>
      <c r="AW332" s="11" t="s">
        <v>37</v>
      </c>
      <c r="AX332" s="11" t="s">
        <v>88</v>
      </c>
      <c r="AY332" s="193" t="s">
        <v>176</v>
      </c>
    </row>
    <row r="333" spans="2:65" s="1" customFormat="1" ht="31.5" customHeight="1">
      <c r="B333" s="38"/>
      <c r="C333" s="202" t="s">
        <v>755</v>
      </c>
      <c r="D333" s="202" t="s">
        <v>352</v>
      </c>
      <c r="E333" s="203" t="s">
        <v>2831</v>
      </c>
      <c r="F333" s="307" t="s">
        <v>2832</v>
      </c>
      <c r="G333" s="307"/>
      <c r="H333" s="307"/>
      <c r="I333" s="307"/>
      <c r="J333" s="204" t="s">
        <v>461</v>
      </c>
      <c r="K333" s="205">
        <v>52</v>
      </c>
      <c r="L333" s="308">
        <v>0</v>
      </c>
      <c r="M333" s="309"/>
      <c r="N333" s="310">
        <f>ROUND(L333*K333,2)</f>
        <v>0</v>
      </c>
      <c r="O333" s="268"/>
      <c r="P333" s="268"/>
      <c r="Q333" s="268"/>
      <c r="R333" s="40"/>
      <c r="T333" s="175" t="s">
        <v>22</v>
      </c>
      <c r="U333" s="47" t="s">
        <v>45</v>
      </c>
      <c r="V333" s="39"/>
      <c r="W333" s="176">
        <f>V333*K333</f>
        <v>0</v>
      </c>
      <c r="X333" s="176">
        <v>0</v>
      </c>
      <c r="Y333" s="176">
        <f>X333*K333</f>
        <v>0</v>
      </c>
      <c r="Z333" s="176">
        <v>0</v>
      </c>
      <c r="AA333" s="177">
        <f>Z333*K333</f>
        <v>0</v>
      </c>
      <c r="AR333" s="21" t="s">
        <v>209</v>
      </c>
      <c r="AT333" s="21" t="s">
        <v>352</v>
      </c>
      <c r="AU333" s="21" t="s">
        <v>140</v>
      </c>
      <c r="AY333" s="21" t="s">
        <v>176</v>
      </c>
      <c r="BE333" s="113">
        <f>IF(U333="základní",N333,0)</f>
        <v>0</v>
      </c>
      <c r="BF333" s="113">
        <f>IF(U333="snížená",N333,0)</f>
        <v>0</v>
      </c>
      <c r="BG333" s="113">
        <f>IF(U333="zákl. přenesená",N333,0)</f>
        <v>0</v>
      </c>
      <c r="BH333" s="113">
        <f>IF(U333="sníž. přenesená",N333,0)</f>
        <v>0</v>
      </c>
      <c r="BI333" s="113">
        <f>IF(U333="nulová",N333,0)</f>
        <v>0</v>
      </c>
      <c r="BJ333" s="21" t="s">
        <v>88</v>
      </c>
      <c r="BK333" s="113">
        <f>ROUND(L333*K333,2)</f>
        <v>0</v>
      </c>
      <c r="BL333" s="21" t="s">
        <v>181</v>
      </c>
      <c r="BM333" s="21" t="s">
        <v>755</v>
      </c>
    </row>
    <row r="334" spans="2:51" s="10" customFormat="1" ht="22.5" customHeight="1">
      <c r="B334" s="178"/>
      <c r="C334" s="179"/>
      <c r="D334" s="179"/>
      <c r="E334" s="180" t="s">
        <v>22</v>
      </c>
      <c r="F334" s="269" t="s">
        <v>2833</v>
      </c>
      <c r="G334" s="270"/>
      <c r="H334" s="270"/>
      <c r="I334" s="270"/>
      <c r="J334" s="179"/>
      <c r="K334" s="181">
        <v>52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199</v>
      </c>
      <c r="AU334" s="185" t="s">
        <v>140</v>
      </c>
      <c r="AV334" s="10" t="s">
        <v>140</v>
      </c>
      <c r="AW334" s="10" t="s">
        <v>37</v>
      </c>
      <c r="AX334" s="10" t="s">
        <v>80</v>
      </c>
      <c r="AY334" s="185" t="s">
        <v>176</v>
      </c>
    </row>
    <row r="335" spans="2:51" s="11" customFormat="1" ht="22.5" customHeight="1">
      <c r="B335" s="186"/>
      <c r="C335" s="187"/>
      <c r="D335" s="187"/>
      <c r="E335" s="188" t="s">
        <v>22</v>
      </c>
      <c r="F335" s="271" t="s">
        <v>200</v>
      </c>
      <c r="G335" s="272"/>
      <c r="H335" s="272"/>
      <c r="I335" s="272"/>
      <c r="J335" s="187"/>
      <c r="K335" s="189">
        <v>52</v>
      </c>
      <c r="L335" s="187"/>
      <c r="M335" s="187"/>
      <c r="N335" s="187"/>
      <c r="O335" s="187"/>
      <c r="P335" s="187"/>
      <c r="Q335" s="187"/>
      <c r="R335" s="190"/>
      <c r="T335" s="191"/>
      <c r="U335" s="187"/>
      <c r="V335" s="187"/>
      <c r="W335" s="187"/>
      <c r="X335" s="187"/>
      <c r="Y335" s="187"/>
      <c r="Z335" s="187"/>
      <c r="AA335" s="192"/>
      <c r="AT335" s="193" t="s">
        <v>199</v>
      </c>
      <c r="AU335" s="193" t="s">
        <v>140</v>
      </c>
      <c r="AV335" s="11" t="s">
        <v>181</v>
      </c>
      <c r="AW335" s="11" t="s">
        <v>37</v>
      </c>
      <c r="AX335" s="11" t="s">
        <v>88</v>
      </c>
      <c r="AY335" s="193" t="s">
        <v>176</v>
      </c>
    </row>
    <row r="336" spans="2:65" s="1" customFormat="1" ht="31.5" customHeight="1">
      <c r="B336" s="38"/>
      <c r="C336" s="171" t="s">
        <v>760</v>
      </c>
      <c r="D336" s="171" t="s">
        <v>177</v>
      </c>
      <c r="E336" s="172" t="s">
        <v>2834</v>
      </c>
      <c r="F336" s="265" t="s">
        <v>2835</v>
      </c>
      <c r="G336" s="265"/>
      <c r="H336" s="265"/>
      <c r="I336" s="265"/>
      <c r="J336" s="173" t="s">
        <v>461</v>
      </c>
      <c r="K336" s="174">
        <v>109</v>
      </c>
      <c r="L336" s="266">
        <v>0</v>
      </c>
      <c r="M336" s="267"/>
      <c r="N336" s="268">
        <f>ROUND(L336*K336,2)</f>
        <v>0</v>
      </c>
      <c r="O336" s="268"/>
      <c r="P336" s="268"/>
      <c r="Q336" s="268"/>
      <c r="R336" s="40"/>
      <c r="T336" s="175" t="s">
        <v>22</v>
      </c>
      <c r="U336" s="47" t="s">
        <v>45</v>
      </c>
      <c r="V336" s="39"/>
      <c r="W336" s="176">
        <f>V336*K336</f>
        <v>0</v>
      </c>
      <c r="X336" s="176">
        <v>0</v>
      </c>
      <c r="Y336" s="176">
        <f>X336*K336</f>
        <v>0</v>
      </c>
      <c r="Z336" s="176">
        <v>0</v>
      </c>
      <c r="AA336" s="177">
        <f>Z336*K336</f>
        <v>0</v>
      </c>
      <c r="AR336" s="21" t="s">
        <v>181</v>
      </c>
      <c r="AT336" s="21" t="s">
        <v>177</v>
      </c>
      <c r="AU336" s="21" t="s">
        <v>140</v>
      </c>
      <c r="AY336" s="21" t="s">
        <v>176</v>
      </c>
      <c r="BE336" s="113">
        <f>IF(U336="základní",N336,0)</f>
        <v>0</v>
      </c>
      <c r="BF336" s="113">
        <f>IF(U336="snížená",N336,0)</f>
        <v>0</v>
      </c>
      <c r="BG336" s="113">
        <f>IF(U336="zákl. přenesená",N336,0)</f>
        <v>0</v>
      </c>
      <c r="BH336" s="113">
        <f>IF(U336="sníž. přenesená",N336,0)</f>
        <v>0</v>
      </c>
      <c r="BI336" s="113">
        <f>IF(U336="nulová",N336,0)</f>
        <v>0</v>
      </c>
      <c r="BJ336" s="21" t="s">
        <v>88</v>
      </c>
      <c r="BK336" s="113">
        <f>ROUND(L336*K336,2)</f>
        <v>0</v>
      </c>
      <c r="BL336" s="21" t="s">
        <v>181</v>
      </c>
      <c r="BM336" s="21" t="s">
        <v>760</v>
      </c>
    </row>
    <row r="337" spans="2:65" s="1" customFormat="1" ht="31.5" customHeight="1">
      <c r="B337" s="38"/>
      <c r="C337" s="202" t="s">
        <v>768</v>
      </c>
      <c r="D337" s="202" t="s">
        <v>352</v>
      </c>
      <c r="E337" s="203" t="s">
        <v>2836</v>
      </c>
      <c r="F337" s="307" t="s">
        <v>2837</v>
      </c>
      <c r="G337" s="307"/>
      <c r="H337" s="307"/>
      <c r="I337" s="307"/>
      <c r="J337" s="204" t="s">
        <v>461</v>
      </c>
      <c r="K337" s="205">
        <v>2</v>
      </c>
      <c r="L337" s="308">
        <v>0</v>
      </c>
      <c r="M337" s="309"/>
      <c r="N337" s="310">
        <f>ROUND(L337*K337,2)</f>
        <v>0</v>
      </c>
      <c r="O337" s="268"/>
      <c r="P337" s="268"/>
      <c r="Q337" s="268"/>
      <c r="R337" s="40"/>
      <c r="T337" s="175" t="s">
        <v>22</v>
      </c>
      <c r="U337" s="47" t="s">
        <v>45</v>
      </c>
      <c r="V337" s="39"/>
      <c r="W337" s="176">
        <f>V337*K337</f>
        <v>0</v>
      </c>
      <c r="X337" s="176">
        <v>0</v>
      </c>
      <c r="Y337" s="176">
        <f>X337*K337</f>
        <v>0</v>
      </c>
      <c r="Z337" s="176">
        <v>0</v>
      </c>
      <c r="AA337" s="177">
        <f>Z337*K337</f>
        <v>0</v>
      </c>
      <c r="AR337" s="21" t="s">
        <v>209</v>
      </c>
      <c r="AT337" s="21" t="s">
        <v>352</v>
      </c>
      <c r="AU337" s="21" t="s">
        <v>140</v>
      </c>
      <c r="AY337" s="21" t="s">
        <v>176</v>
      </c>
      <c r="BE337" s="113">
        <f>IF(U337="základní",N337,0)</f>
        <v>0</v>
      </c>
      <c r="BF337" s="113">
        <f>IF(U337="snížená",N337,0)</f>
        <v>0</v>
      </c>
      <c r="BG337" s="113">
        <f>IF(U337="zákl. přenesená",N337,0)</f>
        <v>0</v>
      </c>
      <c r="BH337" s="113">
        <f>IF(U337="sníž. přenesená",N337,0)</f>
        <v>0</v>
      </c>
      <c r="BI337" s="113">
        <f>IF(U337="nulová",N337,0)</f>
        <v>0</v>
      </c>
      <c r="BJ337" s="21" t="s">
        <v>88</v>
      </c>
      <c r="BK337" s="113">
        <f>ROUND(L337*K337,2)</f>
        <v>0</v>
      </c>
      <c r="BL337" s="21" t="s">
        <v>181</v>
      </c>
      <c r="BM337" s="21" t="s">
        <v>768</v>
      </c>
    </row>
    <row r="338" spans="2:47" s="1" customFormat="1" ht="22.5" customHeight="1">
      <c r="B338" s="38"/>
      <c r="C338" s="39"/>
      <c r="D338" s="39"/>
      <c r="E338" s="39"/>
      <c r="F338" s="315" t="s">
        <v>2838</v>
      </c>
      <c r="G338" s="316"/>
      <c r="H338" s="316"/>
      <c r="I338" s="316"/>
      <c r="J338" s="39"/>
      <c r="K338" s="39"/>
      <c r="L338" s="39"/>
      <c r="M338" s="39"/>
      <c r="N338" s="39"/>
      <c r="O338" s="39"/>
      <c r="P338" s="39"/>
      <c r="Q338" s="39"/>
      <c r="R338" s="40"/>
      <c r="T338" s="146"/>
      <c r="U338" s="39"/>
      <c r="V338" s="39"/>
      <c r="W338" s="39"/>
      <c r="X338" s="39"/>
      <c r="Y338" s="39"/>
      <c r="Z338" s="39"/>
      <c r="AA338" s="81"/>
      <c r="AT338" s="21" t="s">
        <v>475</v>
      </c>
      <c r="AU338" s="21" t="s">
        <v>140</v>
      </c>
    </row>
    <row r="339" spans="2:51" s="10" customFormat="1" ht="22.5" customHeight="1">
      <c r="B339" s="178"/>
      <c r="C339" s="179"/>
      <c r="D339" s="179"/>
      <c r="E339" s="180" t="s">
        <v>22</v>
      </c>
      <c r="F339" s="303" t="s">
        <v>2839</v>
      </c>
      <c r="G339" s="304"/>
      <c r="H339" s="304"/>
      <c r="I339" s="304"/>
      <c r="J339" s="179"/>
      <c r="K339" s="181">
        <v>2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199</v>
      </c>
      <c r="AU339" s="185" t="s">
        <v>140</v>
      </c>
      <c r="AV339" s="10" t="s">
        <v>140</v>
      </c>
      <c r="AW339" s="10" t="s">
        <v>37</v>
      </c>
      <c r="AX339" s="10" t="s">
        <v>80</v>
      </c>
      <c r="AY339" s="185" t="s">
        <v>176</v>
      </c>
    </row>
    <row r="340" spans="2:51" s="11" customFormat="1" ht="22.5" customHeight="1">
      <c r="B340" s="186"/>
      <c r="C340" s="187"/>
      <c r="D340" s="187"/>
      <c r="E340" s="188" t="s">
        <v>22</v>
      </c>
      <c r="F340" s="271" t="s">
        <v>200</v>
      </c>
      <c r="G340" s="272"/>
      <c r="H340" s="272"/>
      <c r="I340" s="272"/>
      <c r="J340" s="187"/>
      <c r="K340" s="189">
        <v>2</v>
      </c>
      <c r="L340" s="187"/>
      <c r="M340" s="187"/>
      <c r="N340" s="187"/>
      <c r="O340" s="187"/>
      <c r="P340" s="187"/>
      <c r="Q340" s="187"/>
      <c r="R340" s="190"/>
      <c r="T340" s="191"/>
      <c r="U340" s="187"/>
      <c r="V340" s="187"/>
      <c r="W340" s="187"/>
      <c r="X340" s="187"/>
      <c r="Y340" s="187"/>
      <c r="Z340" s="187"/>
      <c r="AA340" s="192"/>
      <c r="AT340" s="193" t="s">
        <v>199</v>
      </c>
      <c r="AU340" s="193" t="s">
        <v>140</v>
      </c>
      <c r="AV340" s="11" t="s">
        <v>181</v>
      </c>
      <c r="AW340" s="11" t="s">
        <v>37</v>
      </c>
      <c r="AX340" s="11" t="s">
        <v>88</v>
      </c>
      <c r="AY340" s="193" t="s">
        <v>176</v>
      </c>
    </row>
    <row r="341" spans="2:65" s="1" customFormat="1" ht="31.5" customHeight="1">
      <c r="B341" s="38"/>
      <c r="C341" s="202" t="s">
        <v>773</v>
      </c>
      <c r="D341" s="202" t="s">
        <v>352</v>
      </c>
      <c r="E341" s="203" t="s">
        <v>2840</v>
      </c>
      <c r="F341" s="307" t="s">
        <v>2841</v>
      </c>
      <c r="G341" s="307"/>
      <c r="H341" s="307"/>
      <c r="I341" s="307"/>
      <c r="J341" s="204" t="s">
        <v>461</v>
      </c>
      <c r="K341" s="205">
        <v>5</v>
      </c>
      <c r="L341" s="308">
        <v>0</v>
      </c>
      <c r="M341" s="309"/>
      <c r="N341" s="310">
        <f>ROUND(L341*K341,2)</f>
        <v>0</v>
      </c>
      <c r="O341" s="268"/>
      <c r="P341" s="268"/>
      <c r="Q341" s="268"/>
      <c r="R341" s="40"/>
      <c r="T341" s="175" t="s">
        <v>22</v>
      </c>
      <c r="U341" s="47" t="s">
        <v>45</v>
      </c>
      <c r="V341" s="39"/>
      <c r="W341" s="176">
        <f>V341*K341</f>
        <v>0</v>
      </c>
      <c r="X341" s="176">
        <v>0</v>
      </c>
      <c r="Y341" s="176">
        <f>X341*K341</f>
        <v>0</v>
      </c>
      <c r="Z341" s="176">
        <v>0</v>
      </c>
      <c r="AA341" s="177">
        <f>Z341*K341</f>
        <v>0</v>
      </c>
      <c r="AR341" s="21" t="s">
        <v>209</v>
      </c>
      <c r="AT341" s="21" t="s">
        <v>352</v>
      </c>
      <c r="AU341" s="21" t="s">
        <v>140</v>
      </c>
      <c r="AY341" s="21" t="s">
        <v>176</v>
      </c>
      <c r="BE341" s="113">
        <f>IF(U341="základní",N341,0)</f>
        <v>0</v>
      </c>
      <c r="BF341" s="113">
        <f>IF(U341="snížená",N341,0)</f>
        <v>0</v>
      </c>
      <c r="BG341" s="113">
        <f>IF(U341="zákl. přenesená",N341,0)</f>
        <v>0</v>
      </c>
      <c r="BH341" s="113">
        <f>IF(U341="sníž. přenesená",N341,0)</f>
        <v>0</v>
      </c>
      <c r="BI341" s="113">
        <f>IF(U341="nulová",N341,0)</f>
        <v>0</v>
      </c>
      <c r="BJ341" s="21" t="s">
        <v>88</v>
      </c>
      <c r="BK341" s="113">
        <f>ROUND(L341*K341,2)</f>
        <v>0</v>
      </c>
      <c r="BL341" s="21" t="s">
        <v>181</v>
      </c>
      <c r="BM341" s="21" t="s">
        <v>773</v>
      </c>
    </row>
    <row r="342" spans="2:47" s="1" customFormat="1" ht="22.5" customHeight="1">
      <c r="B342" s="38"/>
      <c r="C342" s="39"/>
      <c r="D342" s="39"/>
      <c r="E342" s="39"/>
      <c r="F342" s="315" t="s">
        <v>2842</v>
      </c>
      <c r="G342" s="316"/>
      <c r="H342" s="316"/>
      <c r="I342" s="316"/>
      <c r="J342" s="39"/>
      <c r="K342" s="39"/>
      <c r="L342" s="39"/>
      <c r="M342" s="39"/>
      <c r="N342" s="39"/>
      <c r="O342" s="39"/>
      <c r="P342" s="39"/>
      <c r="Q342" s="39"/>
      <c r="R342" s="40"/>
      <c r="T342" s="146"/>
      <c r="U342" s="39"/>
      <c r="V342" s="39"/>
      <c r="W342" s="39"/>
      <c r="X342" s="39"/>
      <c r="Y342" s="39"/>
      <c r="Z342" s="39"/>
      <c r="AA342" s="81"/>
      <c r="AT342" s="21" t="s">
        <v>475</v>
      </c>
      <c r="AU342" s="21" t="s">
        <v>140</v>
      </c>
    </row>
    <row r="343" spans="2:51" s="10" customFormat="1" ht="22.5" customHeight="1">
      <c r="B343" s="178"/>
      <c r="C343" s="179"/>
      <c r="D343" s="179"/>
      <c r="E343" s="180" t="s">
        <v>22</v>
      </c>
      <c r="F343" s="303" t="s">
        <v>2843</v>
      </c>
      <c r="G343" s="304"/>
      <c r="H343" s="304"/>
      <c r="I343" s="304"/>
      <c r="J343" s="179"/>
      <c r="K343" s="181">
        <v>5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199</v>
      </c>
      <c r="AU343" s="185" t="s">
        <v>140</v>
      </c>
      <c r="AV343" s="10" t="s">
        <v>140</v>
      </c>
      <c r="AW343" s="10" t="s">
        <v>37</v>
      </c>
      <c r="AX343" s="10" t="s">
        <v>80</v>
      </c>
      <c r="AY343" s="185" t="s">
        <v>176</v>
      </c>
    </row>
    <row r="344" spans="2:51" s="11" customFormat="1" ht="22.5" customHeight="1">
      <c r="B344" s="186"/>
      <c r="C344" s="187"/>
      <c r="D344" s="187"/>
      <c r="E344" s="188" t="s">
        <v>22</v>
      </c>
      <c r="F344" s="271" t="s">
        <v>200</v>
      </c>
      <c r="G344" s="272"/>
      <c r="H344" s="272"/>
      <c r="I344" s="272"/>
      <c r="J344" s="187"/>
      <c r="K344" s="189">
        <v>5</v>
      </c>
      <c r="L344" s="187"/>
      <c r="M344" s="187"/>
      <c r="N344" s="187"/>
      <c r="O344" s="187"/>
      <c r="P344" s="187"/>
      <c r="Q344" s="187"/>
      <c r="R344" s="190"/>
      <c r="T344" s="191"/>
      <c r="U344" s="187"/>
      <c r="V344" s="187"/>
      <c r="W344" s="187"/>
      <c r="X344" s="187"/>
      <c r="Y344" s="187"/>
      <c r="Z344" s="187"/>
      <c r="AA344" s="192"/>
      <c r="AT344" s="193" t="s">
        <v>199</v>
      </c>
      <c r="AU344" s="193" t="s">
        <v>140</v>
      </c>
      <c r="AV344" s="11" t="s">
        <v>181</v>
      </c>
      <c r="AW344" s="11" t="s">
        <v>37</v>
      </c>
      <c r="AX344" s="11" t="s">
        <v>88</v>
      </c>
      <c r="AY344" s="193" t="s">
        <v>176</v>
      </c>
    </row>
    <row r="345" spans="2:65" s="1" customFormat="1" ht="31.5" customHeight="1">
      <c r="B345" s="38"/>
      <c r="C345" s="202" t="s">
        <v>777</v>
      </c>
      <c r="D345" s="202" t="s">
        <v>352</v>
      </c>
      <c r="E345" s="203" t="s">
        <v>2844</v>
      </c>
      <c r="F345" s="307" t="s">
        <v>2845</v>
      </c>
      <c r="G345" s="307"/>
      <c r="H345" s="307"/>
      <c r="I345" s="307"/>
      <c r="J345" s="204" t="s">
        <v>461</v>
      </c>
      <c r="K345" s="205">
        <v>26</v>
      </c>
      <c r="L345" s="308">
        <v>0</v>
      </c>
      <c r="M345" s="309"/>
      <c r="N345" s="310">
        <f>ROUND(L345*K345,2)</f>
        <v>0</v>
      </c>
      <c r="O345" s="268"/>
      <c r="P345" s="268"/>
      <c r="Q345" s="268"/>
      <c r="R345" s="40"/>
      <c r="T345" s="175" t="s">
        <v>22</v>
      </c>
      <c r="U345" s="47" t="s">
        <v>45</v>
      </c>
      <c r="V345" s="39"/>
      <c r="W345" s="176">
        <f>V345*K345</f>
        <v>0</v>
      </c>
      <c r="X345" s="176">
        <v>0</v>
      </c>
      <c r="Y345" s="176">
        <f>X345*K345</f>
        <v>0</v>
      </c>
      <c r="Z345" s="176">
        <v>0</v>
      </c>
      <c r="AA345" s="177">
        <f>Z345*K345</f>
        <v>0</v>
      </c>
      <c r="AR345" s="21" t="s">
        <v>209</v>
      </c>
      <c r="AT345" s="21" t="s">
        <v>352</v>
      </c>
      <c r="AU345" s="21" t="s">
        <v>140</v>
      </c>
      <c r="AY345" s="21" t="s">
        <v>176</v>
      </c>
      <c r="BE345" s="113">
        <f>IF(U345="základní",N345,0)</f>
        <v>0</v>
      </c>
      <c r="BF345" s="113">
        <f>IF(U345="snížená",N345,0)</f>
        <v>0</v>
      </c>
      <c r="BG345" s="113">
        <f>IF(U345="zákl. přenesená",N345,0)</f>
        <v>0</v>
      </c>
      <c r="BH345" s="113">
        <f>IF(U345="sníž. přenesená",N345,0)</f>
        <v>0</v>
      </c>
      <c r="BI345" s="113">
        <f>IF(U345="nulová",N345,0)</f>
        <v>0</v>
      </c>
      <c r="BJ345" s="21" t="s">
        <v>88</v>
      </c>
      <c r="BK345" s="113">
        <f>ROUND(L345*K345,2)</f>
        <v>0</v>
      </c>
      <c r="BL345" s="21" t="s">
        <v>181</v>
      </c>
      <c r="BM345" s="21" t="s">
        <v>777</v>
      </c>
    </row>
    <row r="346" spans="2:47" s="1" customFormat="1" ht="22.5" customHeight="1">
      <c r="B346" s="38"/>
      <c r="C346" s="39"/>
      <c r="D346" s="39"/>
      <c r="E346" s="39"/>
      <c r="F346" s="315" t="s">
        <v>2846</v>
      </c>
      <c r="G346" s="316"/>
      <c r="H346" s="316"/>
      <c r="I346" s="316"/>
      <c r="J346" s="39"/>
      <c r="K346" s="39"/>
      <c r="L346" s="39"/>
      <c r="M346" s="39"/>
      <c r="N346" s="39"/>
      <c r="O346" s="39"/>
      <c r="P346" s="39"/>
      <c r="Q346" s="39"/>
      <c r="R346" s="40"/>
      <c r="T346" s="146"/>
      <c r="U346" s="39"/>
      <c r="V346" s="39"/>
      <c r="W346" s="39"/>
      <c r="X346" s="39"/>
      <c r="Y346" s="39"/>
      <c r="Z346" s="39"/>
      <c r="AA346" s="81"/>
      <c r="AT346" s="21" t="s">
        <v>475</v>
      </c>
      <c r="AU346" s="21" t="s">
        <v>140</v>
      </c>
    </row>
    <row r="347" spans="2:51" s="10" customFormat="1" ht="22.5" customHeight="1">
      <c r="B347" s="178"/>
      <c r="C347" s="179"/>
      <c r="D347" s="179"/>
      <c r="E347" s="180" t="s">
        <v>22</v>
      </c>
      <c r="F347" s="303" t="s">
        <v>2847</v>
      </c>
      <c r="G347" s="304"/>
      <c r="H347" s="304"/>
      <c r="I347" s="304"/>
      <c r="J347" s="179"/>
      <c r="K347" s="181">
        <v>26</v>
      </c>
      <c r="L347" s="179"/>
      <c r="M347" s="179"/>
      <c r="N347" s="179"/>
      <c r="O347" s="179"/>
      <c r="P347" s="179"/>
      <c r="Q347" s="179"/>
      <c r="R347" s="182"/>
      <c r="T347" s="183"/>
      <c r="U347" s="179"/>
      <c r="V347" s="179"/>
      <c r="W347" s="179"/>
      <c r="X347" s="179"/>
      <c r="Y347" s="179"/>
      <c r="Z347" s="179"/>
      <c r="AA347" s="184"/>
      <c r="AT347" s="185" t="s">
        <v>199</v>
      </c>
      <c r="AU347" s="185" t="s">
        <v>140</v>
      </c>
      <c r="AV347" s="10" t="s">
        <v>140</v>
      </c>
      <c r="AW347" s="10" t="s">
        <v>37</v>
      </c>
      <c r="AX347" s="10" t="s">
        <v>80</v>
      </c>
      <c r="AY347" s="185" t="s">
        <v>176</v>
      </c>
    </row>
    <row r="348" spans="2:51" s="11" customFormat="1" ht="22.5" customHeight="1">
      <c r="B348" s="186"/>
      <c r="C348" s="187"/>
      <c r="D348" s="187"/>
      <c r="E348" s="188" t="s">
        <v>22</v>
      </c>
      <c r="F348" s="271" t="s">
        <v>200</v>
      </c>
      <c r="G348" s="272"/>
      <c r="H348" s="272"/>
      <c r="I348" s="272"/>
      <c r="J348" s="187"/>
      <c r="K348" s="189">
        <v>26</v>
      </c>
      <c r="L348" s="187"/>
      <c r="M348" s="187"/>
      <c r="N348" s="187"/>
      <c r="O348" s="187"/>
      <c r="P348" s="187"/>
      <c r="Q348" s="187"/>
      <c r="R348" s="190"/>
      <c r="T348" s="191"/>
      <c r="U348" s="187"/>
      <c r="V348" s="187"/>
      <c r="W348" s="187"/>
      <c r="X348" s="187"/>
      <c r="Y348" s="187"/>
      <c r="Z348" s="187"/>
      <c r="AA348" s="192"/>
      <c r="AT348" s="193" t="s">
        <v>199</v>
      </c>
      <c r="AU348" s="193" t="s">
        <v>140</v>
      </c>
      <c r="AV348" s="11" t="s">
        <v>181</v>
      </c>
      <c r="AW348" s="11" t="s">
        <v>37</v>
      </c>
      <c r="AX348" s="11" t="s">
        <v>88</v>
      </c>
      <c r="AY348" s="193" t="s">
        <v>176</v>
      </c>
    </row>
    <row r="349" spans="2:65" s="1" customFormat="1" ht="31.5" customHeight="1">
      <c r="B349" s="38"/>
      <c r="C349" s="202" t="s">
        <v>782</v>
      </c>
      <c r="D349" s="202" t="s">
        <v>352</v>
      </c>
      <c r="E349" s="203" t="s">
        <v>2848</v>
      </c>
      <c r="F349" s="307" t="s">
        <v>2849</v>
      </c>
      <c r="G349" s="307"/>
      <c r="H349" s="307"/>
      <c r="I349" s="307"/>
      <c r="J349" s="204" t="s">
        <v>461</v>
      </c>
      <c r="K349" s="205">
        <v>25</v>
      </c>
      <c r="L349" s="308">
        <v>0</v>
      </c>
      <c r="M349" s="309"/>
      <c r="N349" s="310">
        <f>ROUND(L349*K349,2)</f>
        <v>0</v>
      </c>
      <c r="O349" s="268"/>
      <c r="P349" s="268"/>
      <c r="Q349" s="268"/>
      <c r="R349" s="40"/>
      <c r="T349" s="175" t="s">
        <v>22</v>
      </c>
      <c r="U349" s="47" t="s">
        <v>45</v>
      </c>
      <c r="V349" s="39"/>
      <c r="W349" s="176">
        <f>V349*K349</f>
        <v>0</v>
      </c>
      <c r="X349" s="176">
        <v>0</v>
      </c>
      <c r="Y349" s="176">
        <f>X349*K349</f>
        <v>0</v>
      </c>
      <c r="Z349" s="176">
        <v>0</v>
      </c>
      <c r="AA349" s="177">
        <f>Z349*K349</f>
        <v>0</v>
      </c>
      <c r="AR349" s="21" t="s">
        <v>209</v>
      </c>
      <c r="AT349" s="21" t="s">
        <v>352</v>
      </c>
      <c r="AU349" s="21" t="s">
        <v>140</v>
      </c>
      <c r="AY349" s="21" t="s">
        <v>176</v>
      </c>
      <c r="BE349" s="113">
        <f>IF(U349="základní",N349,0)</f>
        <v>0</v>
      </c>
      <c r="BF349" s="113">
        <f>IF(U349="snížená",N349,0)</f>
        <v>0</v>
      </c>
      <c r="BG349" s="113">
        <f>IF(U349="zákl. přenesená",N349,0)</f>
        <v>0</v>
      </c>
      <c r="BH349" s="113">
        <f>IF(U349="sníž. přenesená",N349,0)</f>
        <v>0</v>
      </c>
      <c r="BI349" s="113">
        <f>IF(U349="nulová",N349,0)</f>
        <v>0</v>
      </c>
      <c r="BJ349" s="21" t="s">
        <v>88</v>
      </c>
      <c r="BK349" s="113">
        <f>ROUND(L349*K349,2)</f>
        <v>0</v>
      </c>
      <c r="BL349" s="21" t="s">
        <v>181</v>
      </c>
      <c r="BM349" s="21" t="s">
        <v>782</v>
      </c>
    </row>
    <row r="350" spans="2:47" s="1" customFormat="1" ht="22.5" customHeight="1">
      <c r="B350" s="38"/>
      <c r="C350" s="39"/>
      <c r="D350" s="39"/>
      <c r="E350" s="39"/>
      <c r="F350" s="315" t="s">
        <v>2850</v>
      </c>
      <c r="G350" s="316"/>
      <c r="H350" s="316"/>
      <c r="I350" s="316"/>
      <c r="J350" s="39"/>
      <c r="K350" s="39"/>
      <c r="L350" s="39"/>
      <c r="M350" s="39"/>
      <c r="N350" s="39"/>
      <c r="O350" s="39"/>
      <c r="P350" s="39"/>
      <c r="Q350" s="39"/>
      <c r="R350" s="40"/>
      <c r="T350" s="146"/>
      <c r="U350" s="39"/>
      <c r="V350" s="39"/>
      <c r="W350" s="39"/>
      <c r="X350" s="39"/>
      <c r="Y350" s="39"/>
      <c r="Z350" s="39"/>
      <c r="AA350" s="81"/>
      <c r="AT350" s="21" t="s">
        <v>475</v>
      </c>
      <c r="AU350" s="21" t="s">
        <v>140</v>
      </c>
    </row>
    <row r="351" spans="2:51" s="10" customFormat="1" ht="22.5" customHeight="1">
      <c r="B351" s="178"/>
      <c r="C351" s="179"/>
      <c r="D351" s="179"/>
      <c r="E351" s="180" t="s">
        <v>22</v>
      </c>
      <c r="F351" s="303" t="s">
        <v>2851</v>
      </c>
      <c r="G351" s="304"/>
      <c r="H351" s="304"/>
      <c r="I351" s="304"/>
      <c r="J351" s="179"/>
      <c r="K351" s="181">
        <v>25</v>
      </c>
      <c r="L351" s="179"/>
      <c r="M351" s="179"/>
      <c r="N351" s="179"/>
      <c r="O351" s="179"/>
      <c r="P351" s="179"/>
      <c r="Q351" s="179"/>
      <c r="R351" s="182"/>
      <c r="T351" s="183"/>
      <c r="U351" s="179"/>
      <c r="V351" s="179"/>
      <c r="W351" s="179"/>
      <c r="X351" s="179"/>
      <c r="Y351" s="179"/>
      <c r="Z351" s="179"/>
      <c r="AA351" s="184"/>
      <c r="AT351" s="185" t="s">
        <v>199</v>
      </c>
      <c r="AU351" s="185" t="s">
        <v>140</v>
      </c>
      <c r="AV351" s="10" t="s">
        <v>140</v>
      </c>
      <c r="AW351" s="10" t="s">
        <v>37</v>
      </c>
      <c r="AX351" s="10" t="s">
        <v>80</v>
      </c>
      <c r="AY351" s="185" t="s">
        <v>176</v>
      </c>
    </row>
    <row r="352" spans="2:51" s="11" customFormat="1" ht="22.5" customHeight="1">
      <c r="B352" s="186"/>
      <c r="C352" s="187"/>
      <c r="D352" s="187"/>
      <c r="E352" s="188" t="s">
        <v>22</v>
      </c>
      <c r="F352" s="271" t="s">
        <v>200</v>
      </c>
      <c r="G352" s="272"/>
      <c r="H352" s="272"/>
      <c r="I352" s="272"/>
      <c r="J352" s="187"/>
      <c r="K352" s="189">
        <v>25</v>
      </c>
      <c r="L352" s="187"/>
      <c r="M352" s="187"/>
      <c r="N352" s="187"/>
      <c r="O352" s="187"/>
      <c r="P352" s="187"/>
      <c r="Q352" s="187"/>
      <c r="R352" s="190"/>
      <c r="T352" s="191"/>
      <c r="U352" s="187"/>
      <c r="V352" s="187"/>
      <c r="W352" s="187"/>
      <c r="X352" s="187"/>
      <c r="Y352" s="187"/>
      <c r="Z352" s="187"/>
      <c r="AA352" s="192"/>
      <c r="AT352" s="193" t="s">
        <v>199</v>
      </c>
      <c r="AU352" s="193" t="s">
        <v>140</v>
      </c>
      <c r="AV352" s="11" t="s">
        <v>181</v>
      </c>
      <c r="AW352" s="11" t="s">
        <v>37</v>
      </c>
      <c r="AX352" s="11" t="s">
        <v>88</v>
      </c>
      <c r="AY352" s="193" t="s">
        <v>176</v>
      </c>
    </row>
    <row r="353" spans="2:65" s="1" customFormat="1" ht="31.5" customHeight="1">
      <c r="B353" s="38"/>
      <c r="C353" s="202" t="s">
        <v>787</v>
      </c>
      <c r="D353" s="202" t="s">
        <v>352</v>
      </c>
      <c r="E353" s="203" t="s">
        <v>2852</v>
      </c>
      <c r="F353" s="307" t="s">
        <v>2853</v>
      </c>
      <c r="G353" s="307"/>
      <c r="H353" s="307"/>
      <c r="I353" s="307"/>
      <c r="J353" s="204" t="s">
        <v>461</v>
      </c>
      <c r="K353" s="205">
        <v>7</v>
      </c>
      <c r="L353" s="308">
        <v>0</v>
      </c>
      <c r="M353" s="309"/>
      <c r="N353" s="310">
        <f>ROUND(L353*K353,2)</f>
        <v>0</v>
      </c>
      <c r="O353" s="268"/>
      <c r="P353" s="268"/>
      <c r="Q353" s="268"/>
      <c r="R353" s="40"/>
      <c r="T353" s="175" t="s">
        <v>22</v>
      </c>
      <c r="U353" s="47" t="s">
        <v>45</v>
      </c>
      <c r="V353" s="39"/>
      <c r="W353" s="176">
        <f>V353*K353</f>
        <v>0</v>
      </c>
      <c r="X353" s="176">
        <v>0</v>
      </c>
      <c r="Y353" s="176">
        <f>X353*K353</f>
        <v>0</v>
      </c>
      <c r="Z353" s="176">
        <v>0</v>
      </c>
      <c r="AA353" s="177">
        <f>Z353*K353</f>
        <v>0</v>
      </c>
      <c r="AR353" s="21" t="s">
        <v>209</v>
      </c>
      <c r="AT353" s="21" t="s">
        <v>352</v>
      </c>
      <c r="AU353" s="21" t="s">
        <v>140</v>
      </c>
      <c r="AY353" s="21" t="s">
        <v>176</v>
      </c>
      <c r="BE353" s="113">
        <f>IF(U353="základní",N353,0)</f>
        <v>0</v>
      </c>
      <c r="BF353" s="113">
        <f>IF(U353="snížená",N353,0)</f>
        <v>0</v>
      </c>
      <c r="BG353" s="113">
        <f>IF(U353="zákl. přenesená",N353,0)</f>
        <v>0</v>
      </c>
      <c r="BH353" s="113">
        <f>IF(U353="sníž. přenesená",N353,0)</f>
        <v>0</v>
      </c>
      <c r="BI353" s="113">
        <f>IF(U353="nulová",N353,0)</f>
        <v>0</v>
      </c>
      <c r="BJ353" s="21" t="s">
        <v>88</v>
      </c>
      <c r="BK353" s="113">
        <f>ROUND(L353*K353,2)</f>
        <v>0</v>
      </c>
      <c r="BL353" s="21" t="s">
        <v>181</v>
      </c>
      <c r="BM353" s="21" t="s">
        <v>787</v>
      </c>
    </row>
    <row r="354" spans="2:47" s="1" customFormat="1" ht="22.5" customHeight="1">
      <c r="B354" s="38"/>
      <c r="C354" s="39"/>
      <c r="D354" s="39"/>
      <c r="E354" s="39"/>
      <c r="F354" s="315" t="s">
        <v>2854</v>
      </c>
      <c r="G354" s="316"/>
      <c r="H354" s="316"/>
      <c r="I354" s="316"/>
      <c r="J354" s="39"/>
      <c r="K354" s="39"/>
      <c r="L354" s="39"/>
      <c r="M354" s="39"/>
      <c r="N354" s="39"/>
      <c r="O354" s="39"/>
      <c r="P354" s="39"/>
      <c r="Q354" s="39"/>
      <c r="R354" s="40"/>
      <c r="T354" s="146"/>
      <c r="U354" s="39"/>
      <c r="V354" s="39"/>
      <c r="W354" s="39"/>
      <c r="X354" s="39"/>
      <c r="Y354" s="39"/>
      <c r="Z354" s="39"/>
      <c r="AA354" s="81"/>
      <c r="AT354" s="21" t="s">
        <v>475</v>
      </c>
      <c r="AU354" s="21" t="s">
        <v>140</v>
      </c>
    </row>
    <row r="355" spans="2:51" s="10" customFormat="1" ht="22.5" customHeight="1">
      <c r="B355" s="178"/>
      <c r="C355" s="179"/>
      <c r="D355" s="179"/>
      <c r="E355" s="180" t="s">
        <v>22</v>
      </c>
      <c r="F355" s="303" t="s">
        <v>2855</v>
      </c>
      <c r="G355" s="304"/>
      <c r="H355" s="304"/>
      <c r="I355" s="304"/>
      <c r="J355" s="179"/>
      <c r="K355" s="181">
        <v>7</v>
      </c>
      <c r="L355" s="179"/>
      <c r="M355" s="179"/>
      <c r="N355" s="179"/>
      <c r="O355" s="179"/>
      <c r="P355" s="179"/>
      <c r="Q355" s="179"/>
      <c r="R355" s="182"/>
      <c r="T355" s="183"/>
      <c r="U355" s="179"/>
      <c r="V355" s="179"/>
      <c r="W355" s="179"/>
      <c r="X355" s="179"/>
      <c r="Y355" s="179"/>
      <c r="Z355" s="179"/>
      <c r="AA355" s="184"/>
      <c r="AT355" s="185" t="s">
        <v>199</v>
      </c>
      <c r="AU355" s="185" t="s">
        <v>140</v>
      </c>
      <c r="AV355" s="10" t="s">
        <v>140</v>
      </c>
      <c r="AW355" s="10" t="s">
        <v>37</v>
      </c>
      <c r="AX355" s="10" t="s">
        <v>80</v>
      </c>
      <c r="AY355" s="185" t="s">
        <v>176</v>
      </c>
    </row>
    <row r="356" spans="2:51" s="11" customFormat="1" ht="22.5" customHeight="1">
      <c r="B356" s="186"/>
      <c r="C356" s="187"/>
      <c r="D356" s="187"/>
      <c r="E356" s="188" t="s">
        <v>22</v>
      </c>
      <c r="F356" s="271" t="s">
        <v>200</v>
      </c>
      <c r="G356" s="272"/>
      <c r="H356" s="272"/>
      <c r="I356" s="272"/>
      <c r="J356" s="187"/>
      <c r="K356" s="189">
        <v>7</v>
      </c>
      <c r="L356" s="187"/>
      <c r="M356" s="187"/>
      <c r="N356" s="187"/>
      <c r="O356" s="187"/>
      <c r="P356" s="187"/>
      <c r="Q356" s="187"/>
      <c r="R356" s="190"/>
      <c r="T356" s="191"/>
      <c r="U356" s="187"/>
      <c r="V356" s="187"/>
      <c r="W356" s="187"/>
      <c r="X356" s="187"/>
      <c r="Y356" s="187"/>
      <c r="Z356" s="187"/>
      <c r="AA356" s="192"/>
      <c r="AT356" s="193" t="s">
        <v>199</v>
      </c>
      <c r="AU356" s="193" t="s">
        <v>140</v>
      </c>
      <c r="AV356" s="11" t="s">
        <v>181</v>
      </c>
      <c r="AW356" s="11" t="s">
        <v>37</v>
      </c>
      <c r="AX356" s="11" t="s">
        <v>88</v>
      </c>
      <c r="AY356" s="193" t="s">
        <v>176</v>
      </c>
    </row>
    <row r="357" spans="2:65" s="1" customFormat="1" ht="31.5" customHeight="1">
      <c r="B357" s="38"/>
      <c r="C357" s="202" t="s">
        <v>791</v>
      </c>
      <c r="D357" s="202" t="s">
        <v>352</v>
      </c>
      <c r="E357" s="203" t="s">
        <v>2856</v>
      </c>
      <c r="F357" s="307" t="s">
        <v>2857</v>
      </c>
      <c r="G357" s="307"/>
      <c r="H357" s="307"/>
      <c r="I357" s="307"/>
      <c r="J357" s="204" t="s">
        <v>461</v>
      </c>
      <c r="K357" s="205">
        <v>32</v>
      </c>
      <c r="L357" s="308">
        <v>0</v>
      </c>
      <c r="M357" s="309"/>
      <c r="N357" s="310">
        <f>ROUND(L357*K357,2)</f>
        <v>0</v>
      </c>
      <c r="O357" s="268"/>
      <c r="P357" s="268"/>
      <c r="Q357" s="268"/>
      <c r="R357" s="40"/>
      <c r="T357" s="175" t="s">
        <v>22</v>
      </c>
      <c r="U357" s="47" t="s">
        <v>45</v>
      </c>
      <c r="V357" s="39"/>
      <c r="W357" s="176">
        <f>V357*K357</f>
        <v>0</v>
      </c>
      <c r="X357" s="176">
        <v>0</v>
      </c>
      <c r="Y357" s="176">
        <f>X357*K357</f>
        <v>0</v>
      </c>
      <c r="Z357" s="176">
        <v>0</v>
      </c>
      <c r="AA357" s="177">
        <f>Z357*K357</f>
        <v>0</v>
      </c>
      <c r="AR357" s="21" t="s">
        <v>209</v>
      </c>
      <c r="AT357" s="21" t="s">
        <v>352</v>
      </c>
      <c r="AU357" s="21" t="s">
        <v>140</v>
      </c>
      <c r="AY357" s="21" t="s">
        <v>176</v>
      </c>
      <c r="BE357" s="113">
        <f>IF(U357="základní",N357,0)</f>
        <v>0</v>
      </c>
      <c r="BF357" s="113">
        <f>IF(U357="snížená",N357,0)</f>
        <v>0</v>
      </c>
      <c r="BG357" s="113">
        <f>IF(U357="zákl. přenesená",N357,0)</f>
        <v>0</v>
      </c>
      <c r="BH357" s="113">
        <f>IF(U357="sníž. přenesená",N357,0)</f>
        <v>0</v>
      </c>
      <c r="BI357" s="113">
        <f>IF(U357="nulová",N357,0)</f>
        <v>0</v>
      </c>
      <c r="BJ357" s="21" t="s">
        <v>88</v>
      </c>
      <c r="BK357" s="113">
        <f>ROUND(L357*K357,2)</f>
        <v>0</v>
      </c>
      <c r="BL357" s="21" t="s">
        <v>181</v>
      </c>
      <c r="BM357" s="21" t="s">
        <v>791</v>
      </c>
    </row>
    <row r="358" spans="2:47" s="1" customFormat="1" ht="22.5" customHeight="1">
      <c r="B358" s="38"/>
      <c r="C358" s="39"/>
      <c r="D358" s="39"/>
      <c r="E358" s="39"/>
      <c r="F358" s="315" t="s">
        <v>2858</v>
      </c>
      <c r="G358" s="316"/>
      <c r="H358" s="316"/>
      <c r="I358" s="316"/>
      <c r="J358" s="39"/>
      <c r="K358" s="39"/>
      <c r="L358" s="39"/>
      <c r="M358" s="39"/>
      <c r="N358" s="39"/>
      <c r="O358" s="39"/>
      <c r="P358" s="39"/>
      <c r="Q358" s="39"/>
      <c r="R358" s="40"/>
      <c r="T358" s="146"/>
      <c r="U358" s="39"/>
      <c r="V358" s="39"/>
      <c r="W358" s="39"/>
      <c r="X358" s="39"/>
      <c r="Y358" s="39"/>
      <c r="Z358" s="39"/>
      <c r="AA358" s="81"/>
      <c r="AT358" s="21" t="s">
        <v>475</v>
      </c>
      <c r="AU358" s="21" t="s">
        <v>140</v>
      </c>
    </row>
    <row r="359" spans="2:51" s="10" customFormat="1" ht="22.5" customHeight="1">
      <c r="B359" s="178"/>
      <c r="C359" s="179"/>
      <c r="D359" s="179"/>
      <c r="E359" s="180" t="s">
        <v>22</v>
      </c>
      <c r="F359" s="303" t="s">
        <v>2859</v>
      </c>
      <c r="G359" s="304"/>
      <c r="H359" s="304"/>
      <c r="I359" s="304"/>
      <c r="J359" s="179"/>
      <c r="K359" s="181">
        <v>32</v>
      </c>
      <c r="L359" s="179"/>
      <c r="M359" s="179"/>
      <c r="N359" s="179"/>
      <c r="O359" s="179"/>
      <c r="P359" s="179"/>
      <c r="Q359" s="179"/>
      <c r="R359" s="182"/>
      <c r="T359" s="183"/>
      <c r="U359" s="179"/>
      <c r="V359" s="179"/>
      <c r="W359" s="179"/>
      <c r="X359" s="179"/>
      <c r="Y359" s="179"/>
      <c r="Z359" s="179"/>
      <c r="AA359" s="184"/>
      <c r="AT359" s="185" t="s">
        <v>199</v>
      </c>
      <c r="AU359" s="185" t="s">
        <v>140</v>
      </c>
      <c r="AV359" s="10" t="s">
        <v>140</v>
      </c>
      <c r="AW359" s="10" t="s">
        <v>37</v>
      </c>
      <c r="AX359" s="10" t="s">
        <v>80</v>
      </c>
      <c r="AY359" s="185" t="s">
        <v>176</v>
      </c>
    </row>
    <row r="360" spans="2:51" s="11" customFormat="1" ht="22.5" customHeight="1">
      <c r="B360" s="186"/>
      <c r="C360" s="187"/>
      <c r="D360" s="187"/>
      <c r="E360" s="188" t="s">
        <v>22</v>
      </c>
      <c r="F360" s="271" t="s">
        <v>200</v>
      </c>
      <c r="G360" s="272"/>
      <c r="H360" s="272"/>
      <c r="I360" s="272"/>
      <c r="J360" s="187"/>
      <c r="K360" s="189">
        <v>32</v>
      </c>
      <c r="L360" s="187"/>
      <c r="M360" s="187"/>
      <c r="N360" s="187"/>
      <c r="O360" s="187"/>
      <c r="P360" s="187"/>
      <c r="Q360" s="187"/>
      <c r="R360" s="190"/>
      <c r="T360" s="191"/>
      <c r="U360" s="187"/>
      <c r="V360" s="187"/>
      <c r="W360" s="187"/>
      <c r="X360" s="187"/>
      <c r="Y360" s="187"/>
      <c r="Z360" s="187"/>
      <c r="AA360" s="192"/>
      <c r="AT360" s="193" t="s">
        <v>199</v>
      </c>
      <c r="AU360" s="193" t="s">
        <v>140</v>
      </c>
      <c r="AV360" s="11" t="s">
        <v>181</v>
      </c>
      <c r="AW360" s="11" t="s">
        <v>37</v>
      </c>
      <c r="AX360" s="11" t="s">
        <v>88</v>
      </c>
      <c r="AY360" s="193" t="s">
        <v>176</v>
      </c>
    </row>
    <row r="361" spans="2:65" s="1" customFormat="1" ht="31.5" customHeight="1">
      <c r="B361" s="38"/>
      <c r="C361" s="202" t="s">
        <v>796</v>
      </c>
      <c r="D361" s="202" t="s">
        <v>352</v>
      </c>
      <c r="E361" s="203" t="s">
        <v>2860</v>
      </c>
      <c r="F361" s="307" t="s">
        <v>2861</v>
      </c>
      <c r="G361" s="307"/>
      <c r="H361" s="307"/>
      <c r="I361" s="307"/>
      <c r="J361" s="204" t="s">
        <v>461</v>
      </c>
      <c r="K361" s="205">
        <v>1</v>
      </c>
      <c r="L361" s="308">
        <v>0</v>
      </c>
      <c r="M361" s="309"/>
      <c r="N361" s="310">
        <f>ROUND(L361*K361,2)</f>
        <v>0</v>
      </c>
      <c r="O361" s="268"/>
      <c r="P361" s="268"/>
      <c r="Q361" s="268"/>
      <c r="R361" s="40"/>
      <c r="T361" s="175" t="s">
        <v>22</v>
      </c>
      <c r="U361" s="47" t="s">
        <v>45</v>
      </c>
      <c r="V361" s="39"/>
      <c r="W361" s="176">
        <f>V361*K361</f>
        <v>0</v>
      </c>
      <c r="X361" s="176">
        <v>0</v>
      </c>
      <c r="Y361" s="176">
        <f>X361*K361</f>
        <v>0</v>
      </c>
      <c r="Z361" s="176">
        <v>0</v>
      </c>
      <c r="AA361" s="177">
        <f>Z361*K361</f>
        <v>0</v>
      </c>
      <c r="AR361" s="21" t="s">
        <v>209</v>
      </c>
      <c r="AT361" s="21" t="s">
        <v>352</v>
      </c>
      <c r="AU361" s="21" t="s">
        <v>140</v>
      </c>
      <c r="AY361" s="21" t="s">
        <v>176</v>
      </c>
      <c r="BE361" s="113">
        <f>IF(U361="základní",N361,0)</f>
        <v>0</v>
      </c>
      <c r="BF361" s="113">
        <f>IF(U361="snížená",N361,0)</f>
        <v>0</v>
      </c>
      <c r="BG361" s="113">
        <f>IF(U361="zákl. přenesená",N361,0)</f>
        <v>0</v>
      </c>
      <c r="BH361" s="113">
        <f>IF(U361="sníž. přenesená",N361,0)</f>
        <v>0</v>
      </c>
      <c r="BI361" s="113">
        <f>IF(U361="nulová",N361,0)</f>
        <v>0</v>
      </c>
      <c r="BJ361" s="21" t="s">
        <v>88</v>
      </c>
      <c r="BK361" s="113">
        <f>ROUND(L361*K361,2)</f>
        <v>0</v>
      </c>
      <c r="BL361" s="21" t="s">
        <v>181</v>
      </c>
      <c r="BM361" s="21" t="s">
        <v>796</v>
      </c>
    </row>
    <row r="362" spans="2:47" s="1" customFormat="1" ht="22.5" customHeight="1">
      <c r="B362" s="38"/>
      <c r="C362" s="39"/>
      <c r="D362" s="39"/>
      <c r="E362" s="39"/>
      <c r="F362" s="315" t="s">
        <v>2862</v>
      </c>
      <c r="G362" s="316"/>
      <c r="H362" s="316"/>
      <c r="I362" s="316"/>
      <c r="J362" s="39"/>
      <c r="K362" s="39"/>
      <c r="L362" s="39"/>
      <c r="M362" s="39"/>
      <c r="N362" s="39"/>
      <c r="O362" s="39"/>
      <c r="P362" s="39"/>
      <c r="Q362" s="39"/>
      <c r="R362" s="40"/>
      <c r="T362" s="146"/>
      <c r="U362" s="39"/>
      <c r="V362" s="39"/>
      <c r="W362" s="39"/>
      <c r="X362" s="39"/>
      <c r="Y362" s="39"/>
      <c r="Z362" s="39"/>
      <c r="AA362" s="81"/>
      <c r="AT362" s="21" t="s">
        <v>475</v>
      </c>
      <c r="AU362" s="21" t="s">
        <v>140</v>
      </c>
    </row>
    <row r="363" spans="2:51" s="10" customFormat="1" ht="22.5" customHeight="1">
      <c r="B363" s="178"/>
      <c r="C363" s="179"/>
      <c r="D363" s="179"/>
      <c r="E363" s="180" t="s">
        <v>22</v>
      </c>
      <c r="F363" s="303" t="s">
        <v>2863</v>
      </c>
      <c r="G363" s="304"/>
      <c r="H363" s="304"/>
      <c r="I363" s="304"/>
      <c r="J363" s="179"/>
      <c r="K363" s="181">
        <v>1</v>
      </c>
      <c r="L363" s="179"/>
      <c r="M363" s="179"/>
      <c r="N363" s="179"/>
      <c r="O363" s="179"/>
      <c r="P363" s="179"/>
      <c r="Q363" s="179"/>
      <c r="R363" s="182"/>
      <c r="T363" s="183"/>
      <c r="U363" s="179"/>
      <c r="V363" s="179"/>
      <c r="W363" s="179"/>
      <c r="X363" s="179"/>
      <c r="Y363" s="179"/>
      <c r="Z363" s="179"/>
      <c r="AA363" s="184"/>
      <c r="AT363" s="185" t="s">
        <v>199</v>
      </c>
      <c r="AU363" s="185" t="s">
        <v>140</v>
      </c>
      <c r="AV363" s="10" t="s">
        <v>140</v>
      </c>
      <c r="AW363" s="10" t="s">
        <v>37</v>
      </c>
      <c r="AX363" s="10" t="s">
        <v>80</v>
      </c>
      <c r="AY363" s="185" t="s">
        <v>176</v>
      </c>
    </row>
    <row r="364" spans="2:51" s="11" customFormat="1" ht="22.5" customHeight="1">
      <c r="B364" s="186"/>
      <c r="C364" s="187"/>
      <c r="D364" s="187"/>
      <c r="E364" s="188" t="s">
        <v>22</v>
      </c>
      <c r="F364" s="271" t="s">
        <v>200</v>
      </c>
      <c r="G364" s="272"/>
      <c r="H364" s="272"/>
      <c r="I364" s="272"/>
      <c r="J364" s="187"/>
      <c r="K364" s="189">
        <v>1</v>
      </c>
      <c r="L364" s="187"/>
      <c r="M364" s="187"/>
      <c r="N364" s="187"/>
      <c r="O364" s="187"/>
      <c r="P364" s="187"/>
      <c r="Q364" s="187"/>
      <c r="R364" s="190"/>
      <c r="T364" s="191"/>
      <c r="U364" s="187"/>
      <c r="V364" s="187"/>
      <c r="W364" s="187"/>
      <c r="X364" s="187"/>
      <c r="Y364" s="187"/>
      <c r="Z364" s="187"/>
      <c r="AA364" s="192"/>
      <c r="AT364" s="193" t="s">
        <v>199</v>
      </c>
      <c r="AU364" s="193" t="s">
        <v>140</v>
      </c>
      <c r="AV364" s="11" t="s">
        <v>181</v>
      </c>
      <c r="AW364" s="11" t="s">
        <v>37</v>
      </c>
      <c r="AX364" s="11" t="s">
        <v>88</v>
      </c>
      <c r="AY364" s="193" t="s">
        <v>176</v>
      </c>
    </row>
    <row r="365" spans="2:65" s="1" customFormat="1" ht="31.5" customHeight="1">
      <c r="B365" s="38"/>
      <c r="C365" s="202" t="s">
        <v>800</v>
      </c>
      <c r="D365" s="202" t="s">
        <v>352</v>
      </c>
      <c r="E365" s="203" t="s">
        <v>2864</v>
      </c>
      <c r="F365" s="307" t="s">
        <v>2865</v>
      </c>
      <c r="G365" s="307"/>
      <c r="H365" s="307"/>
      <c r="I365" s="307"/>
      <c r="J365" s="204" t="s">
        <v>461</v>
      </c>
      <c r="K365" s="205">
        <v>9</v>
      </c>
      <c r="L365" s="308">
        <v>0</v>
      </c>
      <c r="M365" s="309"/>
      <c r="N365" s="310">
        <f>ROUND(L365*K365,2)</f>
        <v>0</v>
      </c>
      <c r="O365" s="268"/>
      <c r="P365" s="268"/>
      <c r="Q365" s="268"/>
      <c r="R365" s="40"/>
      <c r="T365" s="175" t="s">
        <v>22</v>
      </c>
      <c r="U365" s="47" t="s">
        <v>45</v>
      </c>
      <c r="V365" s="39"/>
      <c r="W365" s="176">
        <f>V365*K365</f>
        <v>0</v>
      </c>
      <c r="X365" s="176">
        <v>0</v>
      </c>
      <c r="Y365" s="176">
        <f>X365*K365</f>
        <v>0</v>
      </c>
      <c r="Z365" s="176">
        <v>0</v>
      </c>
      <c r="AA365" s="177">
        <f>Z365*K365</f>
        <v>0</v>
      </c>
      <c r="AR365" s="21" t="s">
        <v>209</v>
      </c>
      <c r="AT365" s="21" t="s">
        <v>352</v>
      </c>
      <c r="AU365" s="21" t="s">
        <v>140</v>
      </c>
      <c r="AY365" s="21" t="s">
        <v>176</v>
      </c>
      <c r="BE365" s="113">
        <f>IF(U365="základní",N365,0)</f>
        <v>0</v>
      </c>
      <c r="BF365" s="113">
        <f>IF(U365="snížená",N365,0)</f>
        <v>0</v>
      </c>
      <c r="BG365" s="113">
        <f>IF(U365="zákl. přenesená",N365,0)</f>
        <v>0</v>
      </c>
      <c r="BH365" s="113">
        <f>IF(U365="sníž. přenesená",N365,0)</f>
        <v>0</v>
      </c>
      <c r="BI365" s="113">
        <f>IF(U365="nulová",N365,0)</f>
        <v>0</v>
      </c>
      <c r="BJ365" s="21" t="s">
        <v>88</v>
      </c>
      <c r="BK365" s="113">
        <f>ROUND(L365*K365,2)</f>
        <v>0</v>
      </c>
      <c r="BL365" s="21" t="s">
        <v>181</v>
      </c>
      <c r="BM365" s="21" t="s">
        <v>800</v>
      </c>
    </row>
    <row r="366" spans="2:47" s="1" customFormat="1" ht="22.5" customHeight="1">
      <c r="B366" s="38"/>
      <c r="C366" s="39"/>
      <c r="D366" s="39"/>
      <c r="E366" s="39"/>
      <c r="F366" s="315" t="s">
        <v>2866</v>
      </c>
      <c r="G366" s="316"/>
      <c r="H366" s="316"/>
      <c r="I366" s="316"/>
      <c r="J366" s="39"/>
      <c r="K366" s="39"/>
      <c r="L366" s="39"/>
      <c r="M366" s="39"/>
      <c r="N366" s="39"/>
      <c r="O366" s="39"/>
      <c r="P366" s="39"/>
      <c r="Q366" s="39"/>
      <c r="R366" s="40"/>
      <c r="T366" s="146"/>
      <c r="U366" s="39"/>
      <c r="V366" s="39"/>
      <c r="W366" s="39"/>
      <c r="X366" s="39"/>
      <c r="Y366" s="39"/>
      <c r="Z366" s="39"/>
      <c r="AA366" s="81"/>
      <c r="AT366" s="21" t="s">
        <v>475</v>
      </c>
      <c r="AU366" s="21" t="s">
        <v>140</v>
      </c>
    </row>
    <row r="367" spans="2:51" s="10" customFormat="1" ht="22.5" customHeight="1">
      <c r="B367" s="178"/>
      <c r="C367" s="179"/>
      <c r="D367" s="179"/>
      <c r="E367" s="180" t="s">
        <v>22</v>
      </c>
      <c r="F367" s="303" t="s">
        <v>2867</v>
      </c>
      <c r="G367" s="304"/>
      <c r="H367" s="304"/>
      <c r="I367" s="304"/>
      <c r="J367" s="179"/>
      <c r="K367" s="181">
        <v>9</v>
      </c>
      <c r="L367" s="179"/>
      <c r="M367" s="179"/>
      <c r="N367" s="179"/>
      <c r="O367" s="179"/>
      <c r="P367" s="179"/>
      <c r="Q367" s="179"/>
      <c r="R367" s="182"/>
      <c r="T367" s="183"/>
      <c r="U367" s="179"/>
      <c r="V367" s="179"/>
      <c r="W367" s="179"/>
      <c r="X367" s="179"/>
      <c r="Y367" s="179"/>
      <c r="Z367" s="179"/>
      <c r="AA367" s="184"/>
      <c r="AT367" s="185" t="s">
        <v>199</v>
      </c>
      <c r="AU367" s="185" t="s">
        <v>140</v>
      </c>
      <c r="AV367" s="10" t="s">
        <v>140</v>
      </c>
      <c r="AW367" s="10" t="s">
        <v>37</v>
      </c>
      <c r="AX367" s="10" t="s">
        <v>80</v>
      </c>
      <c r="AY367" s="185" t="s">
        <v>176</v>
      </c>
    </row>
    <row r="368" spans="2:51" s="11" customFormat="1" ht="22.5" customHeight="1">
      <c r="B368" s="186"/>
      <c r="C368" s="187"/>
      <c r="D368" s="187"/>
      <c r="E368" s="188" t="s">
        <v>22</v>
      </c>
      <c r="F368" s="271" t="s">
        <v>200</v>
      </c>
      <c r="G368" s="272"/>
      <c r="H368" s="272"/>
      <c r="I368" s="272"/>
      <c r="J368" s="187"/>
      <c r="K368" s="189">
        <v>9</v>
      </c>
      <c r="L368" s="187"/>
      <c r="M368" s="187"/>
      <c r="N368" s="187"/>
      <c r="O368" s="187"/>
      <c r="P368" s="187"/>
      <c r="Q368" s="187"/>
      <c r="R368" s="190"/>
      <c r="T368" s="191"/>
      <c r="U368" s="187"/>
      <c r="V368" s="187"/>
      <c r="W368" s="187"/>
      <c r="X368" s="187"/>
      <c r="Y368" s="187"/>
      <c r="Z368" s="187"/>
      <c r="AA368" s="192"/>
      <c r="AT368" s="193" t="s">
        <v>199</v>
      </c>
      <c r="AU368" s="193" t="s">
        <v>140</v>
      </c>
      <c r="AV368" s="11" t="s">
        <v>181</v>
      </c>
      <c r="AW368" s="11" t="s">
        <v>37</v>
      </c>
      <c r="AX368" s="11" t="s">
        <v>88</v>
      </c>
      <c r="AY368" s="193" t="s">
        <v>176</v>
      </c>
    </row>
    <row r="369" spans="2:65" s="1" customFormat="1" ht="31.5" customHeight="1">
      <c r="B369" s="38"/>
      <c r="C369" s="202" t="s">
        <v>804</v>
      </c>
      <c r="D369" s="202" t="s">
        <v>352</v>
      </c>
      <c r="E369" s="203" t="s">
        <v>2868</v>
      </c>
      <c r="F369" s="307" t="s">
        <v>2869</v>
      </c>
      <c r="G369" s="307"/>
      <c r="H369" s="307"/>
      <c r="I369" s="307"/>
      <c r="J369" s="204" t="s">
        <v>461</v>
      </c>
      <c r="K369" s="205">
        <v>2</v>
      </c>
      <c r="L369" s="308">
        <v>0</v>
      </c>
      <c r="M369" s="309"/>
      <c r="N369" s="310">
        <f>ROUND(L369*K369,2)</f>
        <v>0</v>
      </c>
      <c r="O369" s="268"/>
      <c r="P369" s="268"/>
      <c r="Q369" s="268"/>
      <c r="R369" s="40"/>
      <c r="T369" s="175" t="s">
        <v>22</v>
      </c>
      <c r="U369" s="47" t="s">
        <v>45</v>
      </c>
      <c r="V369" s="39"/>
      <c r="W369" s="176">
        <f>V369*K369</f>
        <v>0</v>
      </c>
      <c r="X369" s="176">
        <v>0</v>
      </c>
      <c r="Y369" s="176">
        <f>X369*K369</f>
        <v>0</v>
      </c>
      <c r="Z369" s="176">
        <v>0</v>
      </c>
      <c r="AA369" s="177">
        <f>Z369*K369</f>
        <v>0</v>
      </c>
      <c r="AR369" s="21" t="s">
        <v>209</v>
      </c>
      <c r="AT369" s="21" t="s">
        <v>352</v>
      </c>
      <c r="AU369" s="21" t="s">
        <v>140</v>
      </c>
      <c r="AY369" s="21" t="s">
        <v>176</v>
      </c>
      <c r="BE369" s="113">
        <f>IF(U369="základní",N369,0)</f>
        <v>0</v>
      </c>
      <c r="BF369" s="113">
        <f>IF(U369="snížená",N369,0)</f>
        <v>0</v>
      </c>
      <c r="BG369" s="113">
        <f>IF(U369="zákl. přenesená",N369,0)</f>
        <v>0</v>
      </c>
      <c r="BH369" s="113">
        <f>IF(U369="sníž. přenesená",N369,0)</f>
        <v>0</v>
      </c>
      <c r="BI369" s="113">
        <f>IF(U369="nulová",N369,0)</f>
        <v>0</v>
      </c>
      <c r="BJ369" s="21" t="s">
        <v>88</v>
      </c>
      <c r="BK369" s="113">
        <f>ROUND(L369*K369,2)</f>
        <v>0</v>
      </c>
      <c r="BL369" s="21" t="s">
        <v>181</v>
      </c>
      <c r="BM369" s="21" t="s">
        <v>804</v>
      </c>
    </row>
    <row r="370" spans="2:47" s="1" customFormat="1" ht="22.5" customHeight="1">
      <c r="B370" s="38"/>
      <c r="C370" s="39"/>
      <c r="D370" s="39"/>
      <c r="E370" s="39"/>
      <c r="F370" s="315" t="s">
        <v>2870</v>
      </c>
      <c r="G370" s="316"/>
      <c r="H370" s="316"/>
      <c r="I370" s="316"/>
      <c r="J370" s="39"/>
      <c r="K370" s="39"/>
      <c r="L370" s="39"/>
      <c r="M370" s="39"/>
      <c r="N370" s="39"/>
      <c r="O370" s="39"/>
      <c r="P370" s="39"/>
      <c r="Q370" s="39"/>
      <c r="R370" s="40"/>
      <c r="T370" s="146"/>
      <c r="U370" s="39"/>
      <c r="V370" s="39"/>
      <c r="W370" s="39"/>
      <c r="X370" s="39"/>
      <c r="Y370" s="39"/>
      <c r="Z370" s="39"/>
      <c r="AA370" s="81"/>
      <c r="AT370" s="21" t="s">
        <v>475</v>
      </c>
      <c r="AU370" s="21" t="s">
        <v>140</v>
      </c>
    </row>
    <row r="371" spans="2:51" s="10" customFormat="1" ht="22.5" customHeight="1">
      <c r="B371" s="178"/>
      <c r="C371" s="179"/>
      <c r="D371" s="179"/>
      <c r="E371" s="180" t="s">
        <v>22</v>
      </c>
      <c r="F371" s="303" t="s">
        <v>2839</v>
      </c>
      <c r="G371" s="304"/>
      <c r="H371" s="304"/>
      <c r="I371" s="304"/>
      <c r="J371" s="179"/>
      <c r="K371" s="181">
        <v>2</v>
      </c>
      <c r="L371" s="179"/>
      <c r="M371" s="179"/>
      <c r="N371" s="179"/>
      <c r="O371" s="179"/>
      <c r="P371" s="179"/>
      <c r="Q371" s="179"/>
      <c r="R371" s="182"/>
      <c r="T371" s="183"/>
      <c r="U371" s="179"/>
      <c r="V371" s="179"/>
      <c r="W371" s="179"/>
      <c r="X371" s="179"/>
      <c r="Y371" s="179"/>
      <c r="Z371" s="179"/>
      <c r="AA371" s="184"/>
      <c r="AT371" s="185" t="s">
        <v>199</v>
      </c>
      <c r="AU371" s="185" t="s">
        <v>140</v>
      </c>
      <c r="AV371" s="10" t="s">
        <v>140</v>
      </c>
      <c r="AW371" s="10" t="s">
        <v>37</v>
      </c>
      <c r="AX371" s="10" t="s">
        <v>80</v>
      </c>
      <c r="AY371" s="185" t="s">
        <v>176</v>
      </c>
    </row>
    <row r="372" spans="2:51" s="11" customFormat="1" ht="22.5" customHeight="1">
      <c r="B372" s="186"/>
      <c r="C372" s="187"/>
      <c r="D372" s="187"/>
      <c r="E372" s="188" t="s">
        <v>22</v>
      </c>
      <c r="F372" s="271" t="s">
        <v>200</v>
      </c>
      <c r="G372" s="272"/>
      <c r="H372" s="272"/>
      <c r="I372" s="272"/>
      <c r="J372" s="187"/>
      <c r="K372" s="189">
        <v>2</v>
      </c>
      <c r="L372" s="187"/>
      <c r="M372" s="187"/>
      <c r="N372" s="187"/>
      <c r="O372" s="187"/>
      <c r="P372" s="187"/>
      <c r="Q372" s="187"/>
      <c r="R372" s="190"/>
      <c r="T372" s="191"/>
      <c r="U372" s="187"/>
      <c r="V372" s="187"/>
      <c r="W372" s="187"/>
      <c r="X372" s="187"/>
      <c r="Y372" s="187"/>
      <c r="Z372" s="187"/>
      <c r="AA372" s="192"/>
      <c r="AT372" s="193" t="s">
        <v>199</v>
      </c>
      <c r="AU372" s="193" t="s">
        <v>140</v>
      </c>
      <c r="AV372" s="11" t="s">
        <v>181</v>
      </c>
      <c r="AW372" s="11" t="s">
        <v>37</v>
      </c>
      <c r="AX372" s="11" t="s">
        <v>88</v>
      </c>
      <c r="AY372" s="193" t="s">
        <v>176</v>
      </c>
    </row>
    <row r="373" spans="2:65" s="1" customFormat="1" ht="22.5" customHeight="1">
      <c r="B373" s="38"/>
      <c r="C373" s="171" t="s">
        <v>808</v>
      </c>
      <c r="D373" s="171" t="s">
        <v>177</v>
      </c>
      <c r="E373" s="172" t="s">
        <v>2871</v>
      </c>
      <c r="F373" s="265" t="s">
        <v>2872</v>
      </c>
      <c r="G373" s="265"/>
      <c r="H373" s="265"/>
      <c r="I373" s="265"/>
      <c r="J373" s="173" t="s">
        <v>461</v>
      </c>
      <c r="K373" s="174">
        <v>14</v>
      </c>
      <c r="L373" s="266">
        <v>0</v>
      </c>
      <c r="M373" s="267"/>
      <c r="N373" s="268">
        <f>ROUND(L373*K373,2)</f>
        <v>0</v>
      </c>
      <c r="O373" s="268"/>
      <c r="P373" s="268"/>
      <c r="Q373" s="268"/>
      <c r="R373" s="40"/>
      <c r="T373" s="175" t="s">
        <v>22</v>
      </c>
      <c r="U373" s="47" t="s">
        <v>45</v>
      </c>
      <c r="V373" s="39"/>
      <c r="W373" s="176">
        <f>V373*K373</f>
        <v>0</v>
      </c>
      <c r="X373" s="176">
        <v>0</v>
      </c>
      <c r="Y373" s="176">
        <f>X373*K373</f>
        <v>0</v>
      </c>
      <c r="Z373" s="176">
        <v>0</v>
      </c>
      <c r="AA373" s="177">
        <f>Z373*K373</f>
        <v>0</v>
      </c>
      <c r="AR373" s="21" t="s">
        <v>181</v>
      </c>
      <c r="AT373" s="21" t="s">
        <v>177</v>
      </c>
      <c r="AU373" s="21" t="s">
        <v>140</v>
      </c>
      <c r="AY373" s="21" t="s">
        <v>176</v>
      </c>
      <c r="BE373" s="113">
        <f>IF(U373="základní",N373,0)</f>
        <v>0</v>
      </c>
      <c r="BF373" s="113">
        <f>IF(U373="snížená",N373,0)</f>
        <v>0</v>
      </c>
      <c r="BG373" s="113">
        <f>IF(U373="zákl. přenesená",N373,0)</f>
        <v>0</v>
      </c>
      <c r="BH373" s="113">
        <f>IF(U373="sníž. přenesená",N373,0)</f>
        <v>0</v>
      </c>
      <c r="BI373" s="113">
        <f>IF(U373="nulová",N373,0)</f>
        <v>0</v>
      </c>
      <c r="BJ373" s="21" t="s">
        <v>88</v>
      </c>
      <c r="BK373" s="113">
        <f>ROUND(L373*K373,2)</f>
        <v>0</v>
      </c>
      <c r="BL373" s="21" t="s">
        <v>181</v>
      </c>
      <c r="BM373" s="21" t="s">
        <v>808</v>
      </c>
    </row>
    <row r="374" spans="2:65" s="1" customFormat="1" ht="31.5" customHeight="1">
      <c r="B374" s="38"/>
      <c r="C374" s="202" t="s">
        <v>812</v>
      </c>
      <c r="D374" s="202" t="s">
        <v>352</v>
      </c>
      <c r="E374" s="203" t="s">
        <v>2873</v>
      </c>
      <c r="F374" s="307" t="s">
        <v>2874</v>
      </c>
      <c r="G374" s="307"/>
      <c r="H374" s="307"/>
      <c r="I374" s="307"/>
      <c r="J374" s="204" t="s">
        <v>461</v>
      </c>
      <c r="K374" s="205">
        <v>2</v>
      </c>
      <c r="L374" s="308">
        <v>0</v>
      </c>
      <c r="M374" s="309"/>
      <c r="N374" s="310">
        <f>ROUND(L374*K374,2)</f>
        <v>0</v>
      </c>
      <c r="O374" s="268"/>
      <c r="P374" s="268"/>
      <c r="Q374" s="268"/>
      <c r="R374" s="40"/>
      <c r="T374" s="175" t="s">
        <v>22</v>
      </c>
      <c r="U374" s="47" t="s">
        <v>45</v>
      </c>
      <c r="V374" s="39"/>
      <c r="W374" s="176">
        <f>V374*K374</f>
        <v>0</v>
      </c>
      <c r="X374" s="176">
        <v>0</v>
      </c>
      <c r="Y374" s="176">
        <f>X374*K374</f>
        <v>0</v>
      </c>
      <c r="Z374" s="176">
        <v>0</v>
      </c>
      <c r="AA374" s="177">
        <f>Z374*K374</f>
        <v>0</v>
      </c>
      <c r="AR374" s="21" t="s">
        <v>209</v>
      </c>
      <c r="AT374" s="21" t="s">
        <v>352</v>
      </c>
      <c r="AU374" s="21" t="s">
        <v>140</v>
      </c>
      <c r="AY374" s="21" t="s">
        <v>176</v>
      </c>
      <c r="BE374" s="113">
        <f>IF(U374="základní",N374,0)</f>
        <v>0</v>
      </c>
      <c r="BF374" s="113">
        <f>IF(U374="snížená",N374,0)</f>
        <v>0</v>
      </c>
      <c r="BG374" s="113">
        <f>IF(U374="zákl. přenesená",N374,0)</f>
        <v>0</v>
      </c>
      <c r="BH374" s="113">
        <f>IF(U374="sníž. přenesená",N374,0)</f>
        <v>0</v>
      </c>
      <c r="BI374" s="113">
        <f>IF(U374="nulová",N374,0)</f>
        <v>0</v>
      </c>
      <c r="BJ374" s="21" t="s">
        <v>88</v>
      </c>
      <c r="BK374" s="113">
        <f>ROUND(L374*K374,2)</f>
        <v>0</v>
      </c>
      <c r="BL374" s="21" t="s">
        <v>181</v>
      </c>
      <c r="BM374" s="21" t="s">
        <v>812</v>
      </c>
    </row>
    <row r="375" spans="2:47" s="1" customFormat="1" ht="22.5" customHeight="1">
      <c r="B375" s="38"/>
      <c r="C375" s="39"/>
      <c r="D375" s="39"/>
      <c r="E375" s="39"/>
      <c r="F375" s="315" t="s">
        <v>2875</v>
      </c>
      <c r="G375" s="316"/>
      <c r="H375" s="316"/>
      <c r="I375" s="316"/>
      <c r="J375" s="39"/>
      <c r="K375" s="39"/>
      <c r="L375" s="39"/>
      <c r="M375" s="39"/>
      <c r="N375" s="39"/>
      <c r="O375" s="39"/>
      <c r="P375" s="39"/>
      <c r="Q375" s="39"/>
      <c r="R375" s="40"/>
      <c r="T375" s="146"/>
      <c r="U375" s="39"/>
      <c r="V375" s="39"/>
      <c r="W375" s="39"/>
      <c r="X375" s="39"/>
      <c r="Y375" s="39"/>
      <c r="Z375" s="39"/>
      <c r="AA375" s="81"/>
      <c r="AT375" s="21" t="s">
        <v>475</v>
      </c>
      <c r="AU375" s="21" t="s">
        <v>140</v>
      </c>
    </row>
    <row r="376" spans="2:51" s="10" customFormat="1" ht="22.5" customHeight="1">
      <c r="B376" s="178"/>
      <c r="C376" s="179"/>
      <c r="D376" s="179"/>
      <c r="E376" s="180" t="s">
        <v>22</v>
      </c>
      <c r="F376" s="303" t="s">
        <v>2876</v>
      </c>
      <c r="G376" s="304"/>
      <c r="H376" s="304"/>
      <c r="I376" s="304"/>
      <c r="J376" s="179"/>
      <c r="K376" s="181">
        <v>2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199</v>
      </c>
      <c r="AU376" s="185" t="s">
        <v>140</v>
      </c>
      <c r="AV376" s="10" t="s">
        <v>140</v>
      </c>
      <c r="AW376" s="10" t="s">
        <v>37</v>
      </c>
      <c r="AX376" s="10" t="s">
        <v>80</v>
      </c>
      <c r="AY376" s="185" t="s">
        <v>176</v>
      </c>
    </row>
    <row r="377" spans="2:51" s="11" customFormat="1" ht="22.5" customHeight="1">
      <c r="B377" s="186"/>
      <c r="C377" s="187"/>
      <c r="D377" s="187"/>
      <c r="E377" s="188" t="s">
        <v>22</v>
      </c>
      <c r="F377" s="271" t="s">
        <v>200</v>
      </c>
      <c r="G377" s="272"/>
      <c r="H377" s="272"/>
      <c r="I377" s="272"/>
      <c r="J377" s="187"/>
      <c r="K377" s="189">
        <v>2</v>
      </c>
      <c r="L377" s="187"/>
      <c r="M377" s="187"/>
      <c r="N377" s="187"/>
      <c r="O377" s="187"/>
      <c r="P377" s="187"/>
      <c r="Q377" s="187"/>
      <c r="R377" s="190"/>
      <c r="T377" s="191"/>
      <c r="U377" s="187"/>
      <c r="V377" s="187"/>
      <c r="W377" s="187"/>
      <c r="X377" s="187"/>
      <c r="Y377" s="187"/>
      <c r="Z377" s="187"/>
      <c r="AA377" s="192"/>
      <c r="AT377" s="193" t="s">
        <v>199</v>
      </c>
      <c r="AU377" s="193" t="s">
        <v>140</v>
      </c>
      <c r="AV377" s="11" t="s">
        <v>181</v>
      </c>
      <c r="AW377" s="11" t="s">
        <v>37</v>
      </c>
      <c r="AX377" s="11" t="s">
        <v>88</v>
      </c>
      <c r="AY377" s="193" t="s">
        <v>176</v>
      </c>
    </row>
    <row r="378" spans="2:65" s="1" customFormat="1" ht="31.5" customHeight="1">
      <c r="B378" s="38"/>
      <c r="C378" s="202" t="s">
        <v>816</v>
      </c>
      <c r="D378" s="202" t="s">
        <v>352</v>
      </c>
      <c r="E378" s="203" t="s">
        <v>2877</v>
      </c>
      <c r="F378" s="307" t="s">
        <v>2878</v>
      </c>
      <c r="G378" s="307"/>
      <c r="H378" s="307"/>
      <c r="I378" s="307"/>
      <c r="J378" s="204" t="s">
        <v>461</v>
      </c>
      <c r="K378" s="205">
        <v>4</v>
      </c>
      <c r="L378" s="308">
        <v>0</v>
      </c>
      <c r="M378" s="309"/>
      <c r="N378" s="310">
        <f>ROUND(L378*K378,2)</f>
        <v>0</v>
      </c>
      <c r="O378" s="268"/>
      <c r="P378" s="268"/>
      <c r="Q378" s="268"/>
      <c r="R378" s="40"/>
      <c r="T378" s="175" t="s">
        <v>22</v>
      </c>
      <c r="U378" s="47" t="s">
        <v>45</v>
      </c>
      <c r="V378" s="39"/>
      <c r="W378" s="176">
        <f>V378*K378</f>
        <v>0</v>
      </c>
      <c r="X378" s="176">
        <v>0</v>
      </c>
      <c r="Y378" s="176">
        <f>X378*K378</f>
        <v>0</v>
      </c>
      <c r="Z378" s="176">
        <v>0</v>
      </c>
      <c r="AA378" s="177">
        <f>Z378*K378</f>
        <v>0</v>
      </c>
      <c r="AR378" s="21" t="s">
        <v>209</v>
      </c>
      <c r="AT378" s="21" t="s">
        <v>352</v>
      </c>
      <c r="AU378" s="21" t="s">
        <v>140</v>
      </c>
      <c r="AY378" s="21" t="s">
        <v>176</v>
      </c>
      <c r="BE378" s="113">
        <f>IF(U378="základní",N378,0)</f>
        <v>0</v>
      </c>
      <c r="BF378" s="113">
        <f>IF(U378="snížená",N378,0)</f>
        <v>0</v>
      </c>
      <c r="BG378" s="113">
        <f>IF(U378="zákl. přenesená",N378,0)</f>
        <v>0</v>
      </c>
      <c r="BH378" s="113">
        <f>IF(U378="sníž. přenesená",N378,0)</f>
        <v>0</v>
      </c>
      <c r="BI378" s="113">
        <f>IF(U378="nulová",N378,0)</f>
        <v>0</v>
      </c>
      <c r="BJ378" s="21" t="s">
        <v>88</v>
      </c>
      <c r="BK378" s="113">
        <f>ROUND(L378*K378,2)</f>
        <v>0</v>
      </c>
      <c r="BL378" s="21" t="s">
        <v>181</v>
      </c>
      <c r="BM378" s="21" t="s">
        <v>816</v>
      </c>
    </row>
    <row r="379" spans="2:47" s="1" customFormat="1" ht="22.5" customHeight="1">
      <c r="B379" s="38"/>
      <c r="C379" s="39"/>
      <c r="D379" s="39"/>
      <c r="E379" s="39"/>
      <c r="F379" s="315" t="s">
        <v>2879</v>
      </c>
      <c r="G379" s="316"/>
      <c r="H379" s="316"/>
      <c r="I379" s="316"/>
      <c r="J379" s="39"/>
      <c r="K379" s="39"/>
      <c r="L379" s="39"/>
      <c r="M379" s="39"/>
      <c r="N379" s="39"/>
      <c r="O379" s="39"/>
      <c r="P379" s="39"/>
      <c r="Q379" s="39"/>
      <c r="R379" s="40"/>
      <c r="T379" s="146"/>
      <c r="U379" s="39"/>
      <c r="V379" s="39"/>
      <c r="W379" s="39"/>
      <c r="X379" s="39"/>
      <c r="Y379" s="39"/>
      <c r="Z379" s="39"/>
      <c r="AA379" s="81"/>
      <c r="AT379" s="21" t="s">
        <v>475</v>
      </c>
      <c r="AU379" s="21" t="s">
        <v>140</v>
      </c>
    </row>
    <row r="380" spans="2:51" s="10" customFormat="1" ht="22.5" customHeight="1">
      <c r="B380" s="178"/>
      <c r="C380" s="179"/>
      <c r="D380" s="179"/>
      <c r="E380" s="180" t="s">
        <v>22</v>
      </c>
      <c r="F380" s="303" t="s">
        <v>2880</v>
      </c>
      <c r="G380" s="304"/>
      <c r="H380" s="304"/>
      <c r="I380" s="304"/>
      <c r="J380" s="179"/>
      <c r="K380" s="181">
        <v>4</v>
      </c>
      <c r="L380" s="179"/>
      <c r="M380" s="179"/>
      <c r="N380" s="179"/>
      <c r="O380" s="179"/>
      <c r="P380" s="179"/>
      <c r="Q380" s="179"/>
      <c r="R380" s="182"/>
      <c r="T380" s="183"/>
      <c r="U380" s="179"/>
      <c r="V380" s="179"/>
      <c r="W380" s="179"/>
      <c r="X380" s="179"/>
      <c r="Y380" s="179"/>
      <c r="Z380" s="179"/>
      <c r="AA380" s="184"/>
      <c r="AT380" s="185" t="s">
        <v>199</v>
      </c>
      <c r="AU380" s="185" t="s">
        <v>140</v>
      </c>
      <c r="AV380" s="10" t="s">
        <v>140</v>
      </c>
      <c r="AW380" s="10" t="s">
        <v>37</v>
      </c>
      <c r="AX380" s="10" t="s">
        <v>80</v>
      </c>
      <c r="AY380" s="185" t="s">
        <v>176</v>
      </c>
    </row>
    <row r="381" spans="2:51" s="11" customFormat="1" ht="22.5" customHeight="1">
      <c r="B381" s="186"/>
      <c r="C381" s="187"/>
      <c r="D381" s="187"/>
      <c r="E381" s="188" t="s">
        <v>22</v>
      </c>
      <c r="F381" s="271" t="s">
        <v>200</v>
      </c>
      <c r="G381" s="272"/>
      <c r="H381" s="272"/>
      <c r="I381" s="272"/>
      <c r="J381" s="187"/>
      <c r="K381" s="189">
        <v>4</v>
      </c>
      <c r="L381" s="187"/>
      <c r="M381" s="187"/>
      <c r="N381" s="187"/>
      <c r="O381" s="187"/>
      <c r="P381" s="187"/>
      <c r="Q381" s="187"/>
      <c r="R381" s="190"/>
      <c r="T381" s="191"/>
      <c r="U381" s="187"/>
      <c r="V381" s="187"/>
      <c r="W381" s="187"/>
      <c r="X381" s="187"/>
      <c r="Y381" s="187"/>
      <c r="Z381" s="187"/>
      <c r="AA381" s="192"/>
      <c r="AT381" s="193" t="s">
        <v>199</v>
      </c>
      <c r="AU381" s="193" t="s">
        <v>140</v>
      </c>
      <c r="AV381" s="11" t="s">
        <v>181</v>
      </c>
      <c r="AW381" s="11" t="s">
        <v>37</v>
      </c>
      <c r="AX381" s="11" t="s">
        <v>88</v>
      </c>
      <c r="AY381" s="193" t="s">
        <v>176</v>
      </c>
    </row>
    <row r="382" spans="2:65" s="1" customFormat="1" ht="31.5" customHeight="1">
      <c r="B382" s="38"/>
      <c r="C382" s="202" t="s">
        <v>820</v>
      </c>
      <c r="D382" s="202" t="s">
        <v>352</v>
      </c>
      <c r="E382" s="203" t="s">
        <v>2881</v>
      </c>
      <c r="F382" s="307" t="s">
        <v>2882</v>
      </c>
      <c r="G382" s="307"/>
      <c r="H382" s="307"/>
      <c r="I382" s="307"/>
      <c r="J382" s="204" t="s">
        <v>461</v>
      </c>
      <c r="K382" s="205">
        <v>1</v>
      </c>
      <c r="L382" s="308">
        <v>0</v>
      </c>
      <c r="M382" s="309"/>
      <c r="N382" s="310">
        <f>ROUND(L382*K382,2)</f>
        <v>0</v>
      </c>
      <c r="O382" s="268"/>
      <c r="P382" s="268"/>
      <c r="Q382" s="268"/>
      <c r="R382" s="40"/>
      <c r="T382" s="175" t="s">
        <v>22</v>
      </c>
      <c r="U382" s="47" t="s">
        <v>45</v>
      </c>
      <c r="V382" s="39"/>
      <c r="W382" s="176">
        <f>V382*K382</f>
        <v>0</v>
      </c>
      <c r="X382" s="176">
        <v>0</v>
      </c>
      <c r="Y382" s="176">
        <f>X382*K382</f>
        <v>0</v>
      </c>
      <c r="Z382" s="176">
        <v>0</v>
      </c>
      <c r="AA382" s="177">
        <f>Z382*K382</f>
        <v>0</v>
      </c>
      <c r="AR382" s="21" t="s">
        <v>209</v>
      </c>
      <c r="AT382" s="21" t="s">
        <v>352</v>
      </c>
      <c r="AU382" s="21" t="s">
        <v>140</v>
      </c>
      <c r="AY382" s="21" t="s">
        <v>176</v>
      </c>
      <c r="BE382" s="113">
        <f>IF(U382="základní",N382,0)</f>
        <v>0</v>
      </c>
      <c r="BF382" s="113">
        <f>IF(U382="snížená",N382,0)</f>
        <v>0</v>
      </c>
      <c r="BG382" s="113">
        <f>IF(U382="zákl. přenesená",N382,0)</f>
        <v>0</v>
      </c>
      <c r="BH382" s="113">
        <f>IF(U382="sníž. přenesená",N382,0)</f>
        <v>0</v>
      </c>
      <c r="BI382" s="113">
        <f>IF(U382="nulová",N382,0)</f>
        <v>0</v>
      </c>
      <c r="BJ382" s="21" t="s">
        <v>88</v>
      </c>
      <c r="BK382" s="113">
        <f>ROUND(L382*K382,2)</f>
        <v>0</v>
      </c>
      <c r="BL382" s="21" t="s">
        <v>181</v>
      </c>
      <c r="BM382" s="21" t="s">
        <v>820</v>
      </c>
    </row>
    <row r="383" spans="2:47" s="1" customFormat="1" ht="22.5" customHeight="1">
      <c r="B383" s="38"/>
      <c r="C383" s="39"/>
      <c r="D383" s="39"/>
      <c r="E383" s="39"/>
      <c r="F383" s="315" t="s">
        <v>2883</v>
      </c>
      <c r="G383" s="316"/>
      <c r="H383" s="316"/>
      <c r="I383" s="316"/>
      <c r="J383" s="39"/>
      <c r="K383" s="39"/>
      <c r="L383" s="39"/>
      <c r="M383" s="39"/>
      <c r="N383" s="39"/>
      <c r="O383" s="39"/>
      <c r="P383" s="39"/>
      <c r="Q383" s="39"/>
      <c r="R383" s="40"/>
      <c r="T383" s="146"/>
      <c r="U383" s="39"/>
      <c r="V383" s="39"/>
      <c r="W383" s="39"/>
      <c r="X383" s="39"/>
      <c r="Y383" s="39"/>
      <c r="Z383" s="39"/>
      <c r="AA383" s="81"/>
      <c r="AT383" s="21" t="s">
        <v>475</v>
      </c>
      <c r="AU383" s="21" t="s">
        <v>140</v>
      </c>
    </row>
    <row r="384" spans="2:51" s="10" customFormat="1" ht="22.5" customHeight="1">
      <c r="B384" s="178"/>
      <c r="C384" s="179"/>
      <c r="D384" s="179"/>
      <c r="E384" s="180" t="s">
        <v>22</v>
      </c>
      <c r="F384" s="303" t="s">
        <v>2863</v>
      </c>
      <c r="G384" s="304"/>
      <c r="H384" s="304"/>
      <c r="I384" s="304"/>
      <c r="J384" s="179"/>
      <c r="K384" s="181">
        <v>1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199</v>
      </c>
      <c r="AU384" s="185" t="s">
        <v>140</v>
      </c>
      <c r="AV384" s="10" t="s">
        <v>140</v>
      </c>
      <c r="AW384" s="10" t="s">
        <v>37</v>
      </c>
      <c r="AX384" s="10" t="s">
        <v>80</v>
      </c>
      <c r="AY384" s="185" t="s">
        <v>176</v>
      </c>
    </row>
    <row r="385" spans="2:51" s="11" customFormat="1" ht="22.5" customHeight="1">
      <c r="B385" s="186"/>
      <c r="C385" s="187"/>
      <c r="D385" s="187"/>
      <c r="E385" s="188" t="s">
        <v>22</v>
      </c>
      <c r="F385" s="271" t="s">
        <v>200</v>
      </c>
      <c r="G385" s="272"/>
      <c r="H385" s="272"/>
      <c r="I385" s="272"/>
      <c r="J385" s="187"/>
      <c r="K385" s="189">
        <v>1</v>
      </c>
      <c r="L385" s="187"/>
      <c r="M385" s="187"/>
      <c r="N385" s="187"/>
      <c r="O385" s="187"/>
      <c r="P385" s="187"/>
      <c r="Q385" s="187"/>
      <c r="R385" s="190"/>
      <c r="T385" s="191"/>
      <c r="U385" s="187"/>
      <c r="V385" s="187"/>
      <c r="W385" s="187"/>
      <c r="X385" s="187"/>
      <c r="Y385" s="187"/>
      <c r="Z385" s="187"/>
      <c r="AA385" s="192"/>
      <c r="AT385" s="193" t="s">
        <v>199</v>
      </c>
      <c r="AU385" s="193" t="s">
        <v>140</v>
      </c>
      <c r="AV385" s="11" t="s">
        <v>181</v>
      </c>
      <c r="AW385" s="11" t="s">
        <v>37</v>
      </c>
      <c r="AX385" s="11" t="s">
        <v>88</v>
      </c>
      <c r="AY385" s="193" t="s">
        <v>176</v>
      </c>
    </row>
    <row r="386" spans="2:65" s="1" customFormat="1" ht="31.5" customHeight="1">
      <c r="B386" s="38"/>
      <c r="C386" s="202" t="s">
        <v>833</v>
      </c>
      <c r="D386" s="202" t="s">
        <v>352</v>
      </c>
      <c r="E386" s="203" t="s">
        <v>2884</v>
      </c>
      <c r="F386" s="307" t="s">
        <v>2885</v>
      </c>
      <c r="G386" s="307"/>
      <c r="H386" s="307"/>
      <c r="I386" s="307"/>
      <c r="J386" s="204" t="s">
        <v>461</v>
      </c>
      <c r="K386" s="205">
        <v>2</v>
      </c>
      <c r="L386" s="308">
        <v>0</v>
      </c>
      <c r="M386" s="309"/>
      <c r="N386" s="310">
        <f>ROUND(L386*K386,2)</f>
        <v>0</v>
      </c>
      <c r="O386" s="268"/>
      <c r="P386" s="268"/>
      <c r="Q386" s="268"/>
      <c r="R386" s="40"/>
      <c r="T386" s="175" t="s">
        <v>22</v>
      </c>
      <c r="U386" s="47" t="s">
        <v>45</v>
      </c>
      <c r="V386" s="39"/>
      <c r="W386" s="176">
        <f>V386*K386</f>
        <v>0</v>
      </c>
      <c r="X386" s="176">
        <v>0</v>
      </c>
      <c r="Y386" s="176">
        <f>X386*K386</f>
        <v>0</v>
      </c>
      <c r="Z386" s="176">
        <v>0</v>
      </c>
      <c r="AA386" s="177">
        <f>Z386*K386</f>
        <v>0</v>
      </c>
      <c r="AR386" s="21" t="s">
        <v>209</v>
      </c>
      <c r="AT386" s="21" t="s">
        <v>352</v>
      </c>
      <c r="AU386" s="21" t="s">
        <v>140</v>
      </c>
      <c r="AY386" s="21" t="s">
        <v>176</v>
      </c>
      <c r="BE386" s="113">
        <f>IF(U386="základní",N386,0)</f>
        <v>0</v>
      </c>
      <c r="BF386" s="113">
        <f>IF(U386="snížená",N386,0)</f>
        <v>0</v>
      </c>
      <c r="BG386" s="113">
        <f>IF(U386="zákl. přenesená",N386,0)</f>
        <v>0</v>
      </c>
      <c r="BH386" s="113">
        <f>IF(U386="sníž. přenesená",N386,0)</f>
        <v>0</v>
      </c>
      <c r="BI386" s="113">
        <f>IF(U386="nulová",N386,0)</f>
        <v>0</v>
      </c>
      <c r="BJ386" s="21" t="s">
        <v>88</v>
      </c>
      <c r="BK386" s="113">
        <f>ROUND(L386*K386,2)</f>
        <v>0</v>
      </c>
      <c r="BL386" s="21" t="s">
        <v>181</v>
      </c>
      <c r="BM386" s="21" t="s">
        <v>833</v>
      </c>
    </row>
    <row r="387" spans="2:47" s="1" customFormat="1" ht="22.5" customHeight="1">
      <c r="B387" s="38"/>
      <c r="C387" s="39"/>
      <c r="D387" s="39"/>
      <c r="E387" s="39"/>
      <c r="F387" s="315" t="s">
        <v>2886</v>
      </c>
      <c r="G387" s="316"/>
      <c r="H387" s="316"/>
      <c r="I387" s="316"/>
      <c r="J387" s="39"/>
      <c r="K387" s="39"/>
      <c r="L387" s="39"/>
      <c r="M387" s="39"/>
      <c r="N387" s="39"/>
      <c r="O387" s="39"/>
      <c r="P387" s="39"/>
      <c r="Q387" s="39"/>
      <c r="R387" s="40"/>
      <c r="T387" s="146"/>
      <c r="U387" s="39"/>
      <c r="V387" s="39"/>
      <c r="W387" s="39"/>
      <c r="X387" s="39"/>
      <c r="Y387" s="39"/>
      <c r="Z387" s="39"/>
      <c r="AA387" s="81"/>
      <c r="AT387" s="21" t="s">
        <v>475</v>
      </c>
      <c r="AU387" s="21" t="s">
        <v>140</v>
      </c>
    </row>
    <row r="388" spans="2:51" s="10" customFormat="1" ht="22.5" customHeight="1">
      <c r="B388" s="178"/>
      <c r="C388" s="179"/>
      <c r="D388" s="179"/>
      <c r="E388" s="180" t="s">
        <v>22</v>
      </c>
      <c r="F388" s="303" t="s">
        <v>2876</v>
      </c>
      <c r="G388" s="304"/>
      <c r="H388" s="304"/>
      <c r="I388" s="304"/>
      <c r="J388" s="179"/>
      <c r="K388" s="181">
        <v>2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199</v>
      </c>
      <c r="AU388" s="185" t="s">
        <v>140</v>
      </c>
      <c r="AV388" s="10" t="s">
        <v>140</v>
      </c>
      <c r="AW388" s="10" t="s">
        <v>37</v>
      </c>
      <c r="AX388" s="10" t="s">
        <v>80</v>
      </c>
      <c r="AY388" s="185" t="s">
        <v>176</v>
      </c>
    </row>
    <row r="389" spans="2:51" s="11" customFormat="1" ht="22.5" customHeight="1">
      <c r="B389" s="186"/>
      <c r="C389" s="187"/>
      <c r="D389" s="187"/>
      <c r="E389" s="188" t="s">
        <v>22</v>
      </c>
      <c r="F389" s="271" t="s">
        <v>200</v>
      </c>
      <c r="G389" s="272"/>
      <c r="H389" s="272"/>
      <c r="I389" s="272"/>
      <c r="J389" s="187"/>
      <c r="K389" s="189">
        <v>2</v>
      </c>
      <c r="L389" s="187"/>
      <c r="M389" s="187"/>
      <c r="N389" s="187"/>
      <c r="O389" s="187"/>
      <c r="P389" s="187"/>
      <c r="Q389" s="187"/>
      <c r="R389" s="190"/>
      <c r="T389" s="191"/>
      <c r="U389" s="187"/>
      <c r="V389" s="187"/>
      <c r="W389" s="187"/>
      <c r="X389" s="187"/>
      <c r="Y389" s="187"/>
      <c r="Z389" s="187"/>
      <c r="AA389" s="192"/>
      <c r="AT389" s="193" t="s">
        <v>199</v>
      </c>
      <c r="AU389" s="193" t="s">
        <v>140</v>
      </c>
      <c r="AV389" s="11" t="s">
        <v>181</v>
      </c>
      <c r="AW389" s="11" t="s">
        <v>37</v>
      </c>
      <c r="AX389" s="11" t="s">
        <v>88</v>
      </c>
      <c r="AY389" s="193" t="s">
        <v>176</v>
      </c>
    </row>
    <row r="390" spans="2:65" s="1" customFormat="1" ht="31.5" customHeight="1">
      <c r="B390" s="38"/>
      <c r="C390" s="202" t="s">
        <v>841</v>
      </c>
      <c r="D390" s="202" t="s">
        <v>352</v>
      </c>
      <c r="E390" s="203" t="s">
        <v>2887</v>
      </c>
      <c r="F390" s="307" t="s">
        <v>2888</v>
      </c>
      <c r="G390" s="307"/>
      <c r="H390" s="307"/>
      <c r="I390" s="307"/>
      <c r="J390" s="204" t="s">
        <v>461</v>
      </c>
      <c r="K390" s="205">
        <v>2</v>
      </c>
      <c r="L390" s="308">
        <v>0</v>
      </c>
      <c r="M390" s="309"/>
      <c r="N390" s="310">
        <f>ROUND(L390*K390,2)</f>
        <v>0</v>
      </c>
      <c r="O390" s="268"/>
      <c r="P390" s="268"/>
      <c r="Q390" s="268"/>
      <c r="R390" s="40"/>
      <c r="T390" s="175" t="s">
        <v>22</v>
      </c>
      <c r="U390" s="47" t="s">
        <v>45</v>
      </c>
      <c r="V390" s="39"/>
      <c r="W390" s="176">
        <f>V390*K390</f>
        <v>0</v>
      </c>
      <c r="X390" s="176">
        <v>0</v>
      </c>
      <c r="Y390" s="176">
        <f>X390*K390</f>
        <v>0</v>
      </c>
      <c r="Z390" s="176">
        <v>0</v>
      </c>
      <c r="AA390" s="177">
        <f>Z390*K390</f>
        <v>0</v>
      </c>
      <c r="AR390" s="21" t="s">
        <v>209</v>
      </c>
      <c r="AT390" s="21" t="s">
        <v>352</v>
      </c>
      <c r="AU390" s="21" t="s">
        <v>140</v>
      </c>
      <c r="AY390" s="21" t="s">
        <v>176</v>
      </c>
      <c r="BE390" s="113">
        <f>IF(U390="základní",N390,0)</f>
        <v>0</v>
      </c>
      <c r="BF390" s="113">
        <f>IF(U390="snížená",N390,0)</f>
        <v>0</v>
      </c>
      <c r="BG390" s="113">
        <f>IF(U390="zákl. přenesená",N390,0)</f>
        <v>0</v>
      </c>
      <c r="BH390" s="113">
        <f>IF(U390="sníž. přenesená",N390,0)</f>
        <v>0</v>
      </c>
      <c r="BI390" s="113">
        <f>IF(U390="nulová",N390,0)</f>
        <v>0</v>
      </c>
      <c r="BJ390" s="21" t="s">
        <v>88</v>
      </c>
      <c r="BK390" s="113">
        <f>ROUND(L390*K390,2)</f>
        <v>0</v>
      </c>
      <c r="BL390" s="21" t="s">
        <v>181</v>
      </c>
      <c r="BM390" s="21" t="s">
        <v>841</v>
      </c>
    </row>
    <row r="391" spans="2:47" s="1" customFormat="1" ht="22.5" customHeight="1">
      <c r="B391" s="38"/>
      <c r="C391" s="39"/>
      <c r="D391" s="39"/>
      <c r="E391" s="39"/>
      <c r="F391" s="315" t="s">
        <v>2889</v>
      </c>
      <c r="G391" s="316"/>
      <c r="H391" s="316"/>
      <c r="I391" s="316"/>
      <c r="J391" s="39"/>
      <c r="K391" s="39"/>
      <c r="L391" s="39"/>
      <c r="M391" s="39"/>
      <c r="N391" s="39"/>
      <c r="O391" s="39"/>
      <c r="P391" s="39"/>
      <c r="Q391" s="39"/>
      <c r="R391" s="40"/>
      <c r="T391" s="146"/>
      <c r="U391" s="39"/>
      <c r="V391" s="39"/>
      <c r="W391" s="39"/>
      <c r="X391" s="39"/>
      <c r="Y391" s="39"/>
      <c r="Z391" s="39"/>
      <c r="AA391" s="81"/>
      <c r="AT391" s="21" t="s">
        <v>475</v>
      </c>
      <c r="AU391" s="21" t="s">
        <v>140</v>
      </c>
    </row>
    <row r="392" spans="2:51" s="10" customFormat="1" ht="22.5" customHeight="1">
      <c r="B392" s="178"/>
      <c r="C392" s="179"/>
      <c r="D392" s="179"/>
      <c r="E392" s="180" t="s">
        <v>22</v>
      </c>
      <c r="F392" s="303" t="s">
        <v>2890</v>
      </c>
      <c r="G392" s="304"/>
      <c r="H392" s="304"/>
      <c r="I392" s="304"/>
      <c r="J392" s="179"/>
      <c r="K392" s="181">
        <v>2</v>
      </c>
      <c r="L392" s="179"/>
      <c r="M392" s="179"/>
      <c r="N392" s="179"/>
      <c r="O392" s="179"/>
      <c r="P392" s="179"/>
      <c r="Q392" s="179"/>
      <c r="R392" s="182"/>
      <c r="T392" s="183"/>
      <c r="U392" s="179"/>
      <c r="V392" s="179"/>
      <c r="W392" s="179"/>
      <c r="X392" s="179"/>
      <c r="Y392" s="179"/>
      <c r="Z392" s="179"/>
      <c r="AA392" s="184"/>
      <c r="AT392" s="185" t="s">
        <v>199</v>
      </c>
      <c r="AU392" s="185" t="s">
        <v>140</v>
      </c>
      <c r="AV392" s="10" t="s">
        <v>140</v>
      </c>
      <c r="AW392" s="10" t="s">
        <v>37</v>
      </c>
      <c r="AX392" s="10" t="s">
        <v>80</v>
      </c>
      <c r="AY392" s="185" t="s">
        <v>176</v>
      </c>
    </row>
    <row r="393" spans="2:51" s="11" customFormat="1" ht="22.5" customHeight="1">
      <c r="B393" s="186"/>
      <c r="C393" s="187"/>
      <c r="D393" s="187"/>
      <c r="E393" s="188" t="s">
        <v>22</v>
      </c>
      <c r="F393" s="271" t="s">
        <v>200</v>
      </c>
      <c r="G393" s="272"/>
      <c r="H393" s="272"/>
      <c r="I393" s="272"/>
      <c r="J393" s="187"/>
      <c r="K393" s="189">
        <v>2</v>
      </c>
      <c r="L393" s="187"/>
      <c r="M393" s="187"/>
      <c r="N393" s="187"/>
      <c r="O393" s="187"/>
      <c r="P393" s="187"/>
      <c r="Q393" s="187"/>
      <c r="R393" s="190"/>
      <c r="T393" s="191"/>
      <c r="U393" s="187"/>
      <c r="V393" s="187"/>
      <c r="W393" s="187"/>
      <c r="X393" s="187"/>
      <c r="Y393" s="187"/>
      <c r="Z393" s="187"/>
      <c r="AA393" s="192"/>
      <c r="AT393" s="193" t="s">
        <v>199</v>
      </c>
      <c r="AU393" s="193" t="s">
        <v>140</v>
      </c>
      <c r="AV393" s="11" t="s">
        <v>181</v>
      </c>
      <c r="AW393" s="11" t="s">
        <v>37</v>
      </c>
      <c r="AX393" s="11" t="s">
        <v>88</v>
      </c>
      <c r="AY393" s="193" t="s">
        <v>176</v>
      </c>
    </row>
    <row r="394" spans="2:65" s="1" customFormat="1" ht="22.5" customHeight="1">
      <c r="B394" s="38"/>
      <c r="C394" s="202" t="s">
        <v>855</v>
      </c>
      <c r="D394" s="202" t="s">
        <v>352</v>
      </c>
      <c r="E394" s="203" t="s">
        <v>2891</v>
      </c>
      <c r="F394" s="307" t="s">
        <v>2892</v>
      </c>
      <c r="G394" s="307"/>
      <c r="H394" s="307"/>
      <c r="I394" s="307"/>
      <c r="J394" s="204" t="s">
        <v>461</v>
      </c>
      <c r="K394" s="205">
        <v>1</v>
      </c>
      <c r="L394" s="308">
        <v>0</v>
      </c>
      <c r="M394" s="309"/>
      <c r="N394" s="310">
        <f>ROUND(L394*K394,2)</f>
        <v>0</v>
      </c>
      <c r="O394" s="268"/>
      <c r="P394" s="268"/>
      <c r="Q394" s="268"/>
      <c r="R394" s="40"/>
      <c r="T394" s="175" t="s">
        <v>22</v>
      </c>
      <c r="U394" s="47" t="s">
        <v>45</v>
      </c>
      <c r="V394" s="39"/>
      <c r="W394" s="176">
        <f>V394*K394</f>
        <v>0</v>
      </c>
      <c r="X394" s="176">
        <v>0</v>
      </c>
      <c r="Y394" s="176">
        <f>X394*K394</f>
        <v>0</v>
      </c>
      <c r="Z394" s="176">
        <v>0</v>
      </c>
      <c r="AA394" s="177">
        <f>Z394*K394</f>
        <v>0</v>
      </c>
      <c r="AR394" s="21" t="s">
        <v>209</v>
      </c>
      <c r="AT394" s="21" t="s">
        <v>352</v>
      </c>
      <c r="AU394" s="21" t="s">
        <v>140</v>
      </c>
      <c r="AY394" s="21" t="s">
        <v>176</v>
      </c>
      <c r="BE394" s="113">
        <f>IF(U394="základní",N394,0)</f>
        <v>0</v>
      </c>
      <c r="BF394" s="113">
        <f>IF(U394="snížená",N394,0)</f>
        <v>0</v>
      </c>
      <c r="BG394" s="113">
        <f>IF(U394="zákl. přenesená",N394,0)</f>
        <v>0</v>
      </c>
      <c r="BH394" s="113">
        <f>IF(U394="sníž. přenesená",N394,0)</f>
        <v>0</v>
      </c>
      <c r="BI394" s="113">
        <f>IF(U394="nulová",N394,0)</f>
        <v>0</v>
      </c>
      <c r="BJ394" s="21" t="s">
        <v>88</v>
      </c>
      <c r="BK394" s="113">
        <f>ROUND(L394*K394,2)</f>
        <v>0</v>
      </c>
      <c r="BL394" s="21" t="s">
        <v>181</v>
      </c>
      <c r="BM394" s="21" t="s">
        <v>855</v>
      </c>
    </row>
    <row r="395" spans="2:47" s="1" customFormat="1" ht="22.5" customHeight="1">
      <c r="B395" s="38"/>
      <c r="C395" s="39"/>
      <c r="D395" s="39"/>
      <c r="E395" s="39"/>
      <c r="F395" s="315" t="s">
        <v>2893</v>
      </c>
      <c r="G395" s="316"/>
      <c r="H395" s="316"/>
      <c r="I395" s="316"/>
      <c r="J395" s="39"/>
      <c r="K395" s="39"/>
      <c r="L395" s="39"/>
      <c r="M395" s="39"/>
      <c r="N395" s="39"/>
      <c r="O395" s="39"/>
      <c r="P395" s="39"/>
      <c r="Q395" s="39"/>
      <c r="R395" s="40"/>
      <c r="T395" s="146"/>
      <c r="U395" s="39"/>
      <c r="V395" s="39"/>
      <c r="W395" s="39"/>
      <c r="X395" s="39"/>
      <c r="Y395" s="39"/>
      <c r="Z395" s="39"/>
      <c r="AA395" s="81"/>
      <c r="AT395" s="21" t="s">
        <v>475</v>
      </c>
      <c r="AU395" s="21" t="s">
        <v>140</v>
      </c>
    </row>
    <row r="396" spans="2:51" s="10" customFormat="1" ht="22.5" customHeight="1">
      <c r="B396" s="178"/>
      <c r="C396" s="179"/>
      <c r="D396" s="179"/>
      <c r="E396" s="180" t="s">
        <v>22</v>
      </c>
      <c r="F396" s="303" t="s">
        <v>2863</v>
      </c>
      <c r="G396" s="304"/>
      <c r="H396" s="304"/>
      <c r="I396" s="304"/>
      <c r="J396" s="179"/>
      <c r="K396" s="181">
        <v>1</v>
      </c>
      <c r="L396" s="179"/>
      <c r="M396" s="179"/>
      <c r="N396" s="179"/>
      <c r="O396" s="179"/>
      <c r="P396" s="179"/>
      <c r="Q396" s="179"/>
      <c r="R396" s="182"/>
      <c r="T396" s="183"/>
      <c r="U396" s="179"/>
      <c r="V396" s="179"/>
      <c r="W396" s="179"/>
      <c r="X396" s="179"/>
      <c r="Y396" s="179"/>
      <c r="Z396" s="179"/>
      <c r="AA396" s="184"/>
      <c r="AT396" s="185" t="s">
        <v>199</v>
      </c>
      <c r="AU396" s="185" t="s">
        <v>140</v>
      </c>
      <c r="AV396" s="10" t="s">
        <v>140</v>
      </c>
      <c r="AW396" s="10" t="s">
        <v>37</v>
      </c>
      <c r="AX396" s="10" t="s">
        <v>80</v>
      </c>
      <c r="AY396" s="185" t="s">
        <v>176</v>
      </c>
    </row>
    <row r="397" spans="2:51" s="11" customFormat="1" ht="22.5" customHeight="1">
      <c r="B397" s="186"/>
      <c r="C397" s="187"/>
      <c r="D397" s="187"/>
      <c r="E397" s="188" t="s">
        <v>22</v>
      </c>
      <c r="F397" s="271" t="s">
        <v>200</v>
      </c>
      <c r="G397" s="272"/>
      <c r="H397" s="272"/>
      <c r="I397" s="272"/>
      <c r="J397" s="187"/>
      <c r="K397" s="189">
        <v>1</v>
      </c>
      <c r="L397" s="187"/>
      <c r="M397" s="187"/>
      <c r="N397" s="187"/>
      <c r="O397" s="187"/>
      <c r="P397" s="187"/>
      <c r="Q397" s="187"/>
      <c r="R397" s="190"/>
      <c r="T397" s="191"/>
      <c r="U397" s="187"/>
      <c r="V397" s="187"/>
      <c r="W397" s="187"/>
      <c r="X397" s="187"/>
      <c r="Y397" s="187"/>
      <c r="Z397" s="187"/>
      <c r="AA397" s="192"/>
      <c r="AT397" s="193" t="s">
        <v>199</v>
      </c>
      <c r="AU397" s="193" t="s">
        <v>140</v>
      </c>
      <c r="AV397" s="11" t="s">
        <v>181</v>
      </c>
      <c r="AW397" s="11" t="s">
        <v>37</v>
      </c>
      <c r="AX397" s="11" t="s">
        <v>88</v>
      </c>
      <c r="AY397" s="193" t="s">
        <v>176</v>
      </c>
    </row>
    <row r="398" spans="2:65" s="1" customFormat="1" ht="22.5" customHeight="1">
      <c r="B398" s="38"/>
      <c r="C398" s="202" t="s">
        <v>860</v>
      </c>
      <c r="D398" s="202" t="s">
        <v>352</v>
      </c>
      <c r="E398" s="203" t="s">
        <v>2894</v>
      </c>
      <c r="F398" s="307" t="s">
        <v>2895</v>
      </c>
      <c r="G398" s="307"/>
      <c r="H398" s="307"/>
      <c r="I398" s="307"/>
      <c r="J398" s="204" t="s">
        <v>461</v>
      </c>
      <c r="K398" s="205">
        <v>2</v>
      </c>
      <c r="L398" s="308">
        <v>0</v>
      </c>
      <c r="M398" s="309"/>
      <c r="N398" s="310">
        <f>ROUND(L398*K398,2)</f>
        <v>0</v>
      </c>
      <c r="O398" s="268"/>
      <c r="P398" s="268"/>
      <c r="Q398" s="268"/>
      <c r="R398" s="40"/>
      <c r="T398" s="175" t="s">
        <v>22</v>
      </c>
      <c r="U398" s="47" t="s">
        <v>45</v>
      </c>
      <c r="V398" s="39"/>
      <c r="W398" s="176">
        <f>V398*K398</f>
        <v>0</v>
      </c>
      <c r="X398" s="176">
        <v>0</v>
      </c>
      <c r="Y398" s="176">
        <f>X398*K398</f>
        <v>0</v>
      </c>
      <c r="Z398" s="176">
        <v>0</v>
      </c>
      <c r="AA398" s="177">
        <f>Z398*K398</f>
        <v>0</v>
      </c>
      <c r="AR398" s="21" t="s">
        <v>209</v>
      </c>
      <c r="AT398" s="21" t="s">
        <v>352</v>
      </c>
      <c r="AU398" s="21" t="s">
        <v>140</v>
      </c>
      <c r="AY398" s="21" t="s">
        <v>176</v>
      </c>
      <c r="BE398" s="113">
        <f>IF(U398="základní",N398,0)</f>
        <v>0</v>
      </c>
      <c r="BF398" s="113">
        <f>IF(U398="snížená",N398,0)</f>
        <v>0</v>
      </c>
      <c r="BG398" s="113">
        <f>IF(U398="zákl. přenesená",N398,0)</f>
        <v>0</v>
      </c>
      <c r="BH398" s="113">
        <f>IF(U398="sníž. přenesená",N398,0)</f>
        <v>0</v>
      </c>
      <c r="BI398" s="113">
        <f>IF(U398="nulová",N398,0)</f>
        <v>0</v>
      </c>
      <c r="BJ398" s="21" t="s">
        <v>88</v>
      </c>
      <c r="BK398" s="113">
        <f>ROUND(L398*K398,2)</f>
        <v>0</v>
      </c>
      <c r="BL398" s="21" t="s">
        <v>181</v>
      </c>
      <c r="BM398" s="21" t="s">
        <v>860</v>
      </c>
    </row>
    <row r="399" spans="2:47" s="1" customFormat="1" ht="22.5" customHeight="1">
      <c r="B399" s="38"/>
      <c r="C399" s="39"/>
      <c r="D399" s="39"/>
      <c r="E399" s="39"/>
      <c r="F399" s="315" t="s">
        <v>2896</v>
      </c>
      <c r="G399" s="316"/>
      <c r="H399" s="316"/>
      <c r="I399" s="316"/>
      <c r="J399" s="39"/>
      <c r="K399" s="39"/>
      <c r="L399" s="39"/>
      <c r="M399" s="39"/>
      <c r="N399" s="39"/>
      <c r="O399" s="39"/>
      <c r="P399" s="39"/>
      <c r="Q399" s="39"/>
      <c r="R399" s="40"/>
      <c r="T399" s="146"/>
      <c r="U399" s="39"/>
      <c r="V399" s="39"/>
      <c r="W399" s="39"/>
      <c r="X399" s="39"/>
      <c r="Y399" s="39"/>
      <c r="Z399" s="39"/>
      <c r="AA399" s="81"/>
      <c r="AT399" s="21" t="s">
        <v>475</v>
      </c>
      <c r="AU399" s="21" t="s">
        <v>140</v>
      </c>
    </row>
    <row r="400" spans="2:51" s="10" customFormat="1" ht="22.5" customHeight="1">
      <c r="B400" s="178"/>
      <c r="C400" s="179"/>
      <c r="D400" s="179"/>
      <c r="E400" s="180" t="s">
        <v>22</v>
      </c>
      <c r="F400" s="303" t="s">
        <v>2897</v>
      </c>
      <c r="G400" s="304"/>
      <c r="H400" s="304"/>
      <c r="I400" s="304"/>
      <c r="J400" s="179"/>
      <c r="K400" s="181">
        <v>2</v>
      </c>
      <c r="L400" s="179"/>
      <c r="M400" s="179"/>
      <c r="N400" s="179"/>
      <c r="O400" s="179"/>
      <c r="P400" s="179"/>
      <c r="Q400" s="179"/>
      <c r="R400" s="182"/>
      <c r="T400" s="183"/>
      <c r="U400" s="179"/>
      <c r="V400" s="179"/>
      <c r="W400" s="179"/>
      <c r="X400" s="179"/>
      <c r="Y400" s="179"/>
      <c r="Z400" s="179"/>
      <c r="AA400" s="184"/>
      <c r="AT400" s="185" t="s">
        <v>199</v>
      </c>
      <c r="AU400" s="185" t="s">
        <v>140</v>
      </c>
      <c r="AV400" s="10" t="s">
        <v>140</v>
      </c>
      <c r="AW400" s="10" t="s">
        <v>37</v>
      </c>
      <c r="AX400" s="10" t="s">
        <v>80</v>
      </c>
      <c r="AY400" s="185" t="s">
        <v>176</v>
      </c>
    </row>
    <row r="401" spans="2:51" s="11" customFormat="1" ht="22.5" customHeight="1">
      <c r="B401" s="186"/>
      <c r="C401" s="187"/>
      <c r="D401" s="187"/>
      <c r="E401" s="188" t="s">
        <v>22</v>
      </c>
      <c r="F401" s="271" t="s">
        <v>200</v>
      </c>
      <c r="G401" s="272"/>
      <c r="H401" s="272"/>
      <c r="I401" s="272"/>
      <c r="J401" s="187"/>
      <c r="K401" s="189">
        <v>2</v>
      </c>
      <c r="L401" s="187"/>
      <c r="M401" s="187"/>
      <c r="N401" s="187"/>
      <c r="O401" s="187"/>
      <c r="P401" s="187"/>
      <c r="Q401" s="187"/>
      <c r="R401" s="190"/>
      <c r="T401" s="191"/>
      <c r="U401" s="187"/>
      <c r="V401" s="187"/>
      <c r="W401" s="187"/>
      <c r="X401" s="187"/>
      <c r="Y401" s="187"/>
      <c r="Z401" s="187"/>
      <c r="AA401" s="192"/>
      <c r="AT401" s="193" t="s">
        <v>199</v>
      </c>
      <c r="AU401" s="193" t="s">
        <v>140</v>
      </c>
      <c r="AV401" s="11" t="s">
        <v>181</v>
      </c>
      <c r="AW401" s="11" t="s">
        <v>37</v>
      </c>
      <c r="AX401" s="11" t="s">
        <v>88</v>
      </c>
      <c r="AY401" s="193" t="s">
        <v>176</v>
      </c>
    </row>
    <row r="402" spans="2:65" s="1" customFormat="1" ht="22.5" customHeight="1">
      <c r="B402" s="38"/>
      <c r="C402" s="171" t="s">
        <v>869</v>
      </c>
      <c r="D402" s="171" t="s">
        <v>177</v>
      </c>
      <c r="E402" s="172" t="s">
        <v>2898</v>
      </c>
      <c r="F402" s="265" t="s">
        <v>2899</v>
      </c>
      <c r="G402" s="265"/>
      <c r="H402" s="265"/>
      <c r="I402" s="265"/>
      <c r="J402" s="173" t="s">
        <v>461</v>
      </c>
      <c r="K402" s="174">
        <v>2</v>
      </c>
      <c r="L402" s="266">
        <v>0</v>
      </c>
      <c r="M402" s="267"/>
      <c r="N402" s="268">
        <f>ROUND(L402*K402,2)</f>
        <v>0</v>
      </c>
      <c r="O402" s="268"/>
      <c r="P402" s="268"/>
      <c r="Q402" s="268"/>
      <c r="R402" s="40"/>
      <c r="T402" s="175" t="s">
        <v>22</v>
      </c>
      <c r="U402" s="47" t="s">
        <v>45</v>
      </c>
      <c r="V402" s="39"/>
      <c r="W402" s="176">
        <f>V402*K402</f>
        <v>0</v>
      </c>
      <c r="X402" s="176">
        <v>0</v>
      </c>
      <c r="Y402" s="176">
        <f>X402*K402</f>
        <v>0</v>
      </c>
      <c r="Z402" s="176">
        <v>0</v>
      </c>
      <c r="AA402" s="177">
        <f>Z402*K402</f>
        <v>0</v>
      </c>
      <c r="AR402" s="21" t="s">
        <v>181</v>
      </c>
      <c r="AT402" s="21" t="s">
        <v>177</v>
      </c>
      <c r="AU402" s="21" t="s">
        <v>140</v>
      </c>
      <c r="AY402" s="21" t="s">
        <v>176</v>
      </c>
      <c r="BE402" s="113">
        <f>IF(U402="základní",N402,0)</f>
        <v>0</v>
      </c>
      <c r="BF402" s="113">
        <f>IF(U402="snížená",N402,0)</f>
        <v>0</v>
      </c>
      <c r="BG402" s="113">
        <f>IF(U402="zákl. přenesená",N402,0)</f>
        <v>0</v>
      </c>
      <c r="BH402" s="113">
        <f>IF(U402="sníž. přenesená",N402,0)</f>
        <v>0</v>
      </c>
      <c r="BI402" s="113">
        <f>IF(U402="nulová",N402,0)</f>
        <v>0</v>
      </c>
      <c r="BJ402" s="21" t="s">
        <v>88</v>
      </c>
      <c r="BK402" s="113">
        <f>ROUND(L402*K402,2)</f>
        <v>0</v>
      </c>
      <c r="BL402" s="21" t="s">
        <v>181</v>
      </c>
      <c r="BM402" s="21" t="s">
        <v>869</v>
      </c>
    </row>
    <row r="403" spans="2:65" s="1" customFormat="1" ht="31.5" customHeight="1">
      <c r="B403" s="38"/>
      <c r="C403" s="202" t="s">
        <v>876</v>
      </c>
      <c r="D403" s="202" t="s">
        <v>352</v>
      </c>
      <c r="E403" s="203" t="s">
        <v>2900</v>
      </c>
      <c r="F403" s="307" t="s">
        <v>2901</v>
      </c>
      <c r="G403" s="307"/>
      <c r="H403" s="307"/>
      <c r="I403" s="307"/>
      <c r="J403" s="204" t="s">
        <v>461</v>
      </c>
      <c r="K403" s="205">
        <v>1</v>
      </c>
      <c r="L403" s="308">
        <v>0</v>
      </c>
      <c r="M403" s="309"/>
      <c r="N403" s="310">
        <f>ROUND(L403*K403,2)</f>
        <v>0</v>
      </c>
      <c r="O403" s="268"/>
      <c r="P403" s="268"/>
      <c r="Q403" s="268"/>
      <c r="R403" s="40"/>
      <c r="T403" s="175" t="s">
        <v>22</v>
      </c>
      <c r="U403" s="47" t="s">
        <v>45</v>
      </c>
      <c r="V403" s="39"/>
      <c r="W403" s="176">
        <f>V403*K403</f>
        <v>0</v>
      </c>
      <c r="X403" s="176">
        <v>0</v>
      </c>
      <c r="Y403" s="176">
        <f>X403*K403</f>
        <v>0</v>
      </c>
      <c r="Z403" s="176">
        <v>0</v>
      </c>
      <c r="AA403" s="177">
        <f>Z403*K403</f>
        <v>0</v>
      </c>
      <c r="AR403" s="21" t="s">
        <v>209</v>
      </c>
      <c r="AT403" s="21" t="s">
        <v>352</v>
      </c>
      <c r="AU403" s="21" t="s">
        <v>140</v>
      </c>
      <c r="AY403" s="21" t="s">
        <v>176</v>
      </c>
      <c r="BE403" s="113">
        <f>IF(U403="základní",N403,0)</f>
        <v>0</v>
      </c>
      <c r="BF403" s="113">
        <f>IF(U403="snížená",N403,0)</f>
        <v>0</v>
      </c>
      <c r="BG403" s="113">
        <f>IF(U403="zákl. přenesená",N403,0)</f>
        <v>0</v>
      </c>
      <c r="BH403" s="113">
        <f>IF(U403="sníž. přenesená",N403,0)</f>
        <v>0</v>
      </c>
      <c r="BI403" s="113">
        <f>IF(U403="nulová",N403,0)</f>
        <v>0</v>
      </c>
      <c r="BJ403" s="21" t="s">
        <v>88</v>
      </c>
      <c r="BK403" s="113">
        <f>ROUND(L403*K403,2)</f>
        <v>0</v>
      </c>
      <c r="BL403" s="21" t="s">
        <v>181</v>
      </c>
      <c r="BM403" s="21" t="s">
        <v>876</v>
      </c>
    </row>
    <row r="404" spans="2:47" s="1" customFormat="1" ht="22.5" customHeight="1">
      <c r="B404" s="38"/>
      <c r="C404" s="39"/>
      <c r="D404" s="39"/>
      <c r="E404" s="39"/>
      <c r="F404" s="315" t="s">
        <v>2902</v>
      </c>
      <c r="G404" s="316"/>
      <c r="H404" s="316"/>
      <c r="I404" s="316"/>
      <c r="J404" s="39"/>
      <c r="K404" s="39"/>
      <c r="L404" s="39"/>
      <c r="M404" s="39"/>
      <c r="N404" s="39"/>
      <c r="O404" s="39"/>
      <c r="P404" s="39"/>
      <c r="Q404" s="39"/>
      <c r="R404" s="40"/>
      <c r="T404" s="146"/>
      <c r="U404" s="39"/>
      <c r="V404" s="39"/>
      <c r="W404" s="39"/>
      <c r="X404" s="39"/>
      <c r="Y404" s="39"/>
      <c r="Z404" s="39"/>
      <c r="AA404" s="81"/>
      <c r="AT404" s="21" t="s">
        <v>475</v>
      </c>
      <c r="AU404" s="21" t="s">
        <v>140</v>
      </c>
    </row>
    <row r="405" spans="2:51" s="10" customFormat="1" ht="22.5" customHeight="1">
      <c r="B405" s="178"/>
      <c r="C405" s="179"/>
      <c r="D405" s="179"/>
      <c r="E405" s="180" t="s">
        <v>22</v>
      </c>
      <c r="F405" s="303" t="s">
        <v>2903</v>
      </c>
      <c r="G405" s="304"/>
      <c r="H405" s="304"/>
      <c r="I405" s="304"/>
      <c r="J405" s="179"/>
      <c r="K405" s="181">
        <v>1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199</v>
      </c>
      <c r="AU405" s="185" t="s">
        <v>140</v>
      </c>
      <c r="AV405" s="10" t="s">
        <v>140</v>
      </c>
      <c r="AW405" s="10" t="s">
        <v>37</v>
      </c>
      <c r="AX405" s="10" t="s">
        <v>80</v>
      </c>
      <c r="AY405" s="185" t="s">
        <v>176</v>
      </c>
    </row>
    <row r="406" spans="2:51" s="11" customFormat="1" ht="22.5" customHeight="1">
      <c r="B406" s="186"/>
      <c r="C406" s="187"/>
      <c r="D406" s="187"/>
      <c r="E406" s="188" t="s">
        <v>22</v>
      </c>
      <c r="F406" s="271" t="s">
        <v>200</v>
      </c>
      <c r="G406" s="272"/>
      <c r="H406" s="272"/>
      <c r="I406" s="272"/>
      <c r="J406" s="187"/>
      <c r="K406" s="189">
        <v>1</v>
      </c>
      <c r="L406" s="187"/>
      <c r="M406" s="187"/>
      <c r="N406" s="187"/>
      <c r="O406" s="187"/>
      <c r="P406" s="187"/>
      <c r="Q406" s="187"/>
      <c r="R406" s="190"/>
      <c r="T406" s="191"/>
      <c r="U406" s="187"/>
      <c r="V406" s="187"/>
      <c r="W406" s="187"/>
      <c r="X406" s="187"/>
      <c r="Y406" s="187"/>
      <c r="Z406" s="187"/>
      <c r="AA406" s="192"/>
      <c r="AT406" s="193" t="s">
        <v>199</v>
      </c>
      <c r="AU406" s="193" t="s">
        <v>140</v>
      </c>
      <c r="AV406" s="11" t="s">
        <v>181</v>
      </c>
      <c r="AW406" s="11" t="s">
        <v>37</v>
      </c>
      <c r="AX406" s="11" t="s">
        <v>88</v>
      </c>
      <c r="AY406" s="193" t="s">
        <v>176</v>
      </c>
    </row>
    <row r="407" spans="2:65" s="1" customFormat="1" ht="31.5" customHeight="1">
      <c r="B407" s="38"/>
      <c r="C407" s="202" t="s">
        <v>882</v>
      </c>
      <c r="D407" s="202" t="s">
        <v>352</v>
      </c>
      <c r="E407" s="203" t="s">
        <v>2904</v>
      </c>
      <c r="F407" s="307" t="s">
        <v>2905</v>
      </c>
      <c r="G407" s="307"/>
      <c r="H407" s="307"/>
      <c r="I407" s="307"/>
      <c r="J407" s="204" t="s">
        <v>461</v>
      </c>
      <c r="K407" s="205">
        <v>1</v>
      </c>
      <c r="L407" s="308">
        <v>0</v>
      </c>
      <c r="M407" s="309"/>
      <c r="N407" s="310">
        <f>ROUND(L407*K407,2)</f>
        <v>0</v>
      </c>
      <c r="O407" s="268"/>
      <c r="P407" s="268"/>
      <c r="Q407" s="268"/>
      <c r="R407" s="40"/>
      <c r="T407" s="175" t="s">
        <v>22</v>
      </c>
      <c r="U407" s="47" t="s">
        <v>45</v>
      </c>
      <c r="V407" s="39"/>
      <c r="W407" s="176">
        <f>V407*K407</f>
        <v>0</v>
      </c>
      <c r="X407" s="176">
        <v>0</v>
      </c>
      <c r="Y407" s="176">
        <f>X407*K407</f>
        <v>0</v>
      </c>
      <c r="Z407" s="176">
        <v>0</v>
      </c>
      <c r="AA407" s="177">
        <f>Z407*K407</f>
        <v>0</v>
      </c>
      <c r="AR407" s="21" t="s">
        <v>209</v>
      </c>
      <c r="AT407" s="21" t="s">
        <v>352</v>
      </c>
      <c r="AU407" s="21" t="s">
        <v>140</v>
      </c>
      <c r="AY407" s="21" t="s">
        <v>176</v>
      </c>
      <c r="BE407" s="113">
        <f>IF(U407="základní",N407,0)</f>
        <v>0</v>
      </c>
      <c r="BF407" s="113">
        <f>IF(U407="snížená",N407,0)</f>
        <v>0</v>
      </c>
      <c r="BG407" s="113">
        <f>IF(U407="zákl. přenesená",N407,0)</f>
        <v>0</v>
      </c>
      <c r="BH407" s="113">
        <f>IF(U407="sníž. přenesená",N407,0)</f>
        <v>0</v>
      </c>
      <c r="BI407" s="113">
        <f>IF(U407="nulová",N407,0)</f>
        <v>0</v>
      </c>
      <c r="BJ407" s="21" t="s">
        <v>88</v>
      </c>
      <c r="BK407" s="113">
        <f>ROUND(L407*K407,2)</f>
        <v>0</v>
      </c>
      <c r="BL407" s="21" t="s">
        <v>181</v>
      </c>
      <c r="BM407" s="21" t="s">
        <v>882</v>
      </c>
    </row>
    <row r="408" spans="2:47" s="1" customFormat="1" ht="22.5" customHeight="1">
      <c r="B408" s="38"/>
      <c r="C408" s="39"/>
      <c r="D408" s="39"/>
      <c r="E408" s="39"/>
      <c r="F408" s="315" t="s">
        <v>2906</v>
      </c>
      <c r="G408" s="316"/>
      <c r="H408" s="316"/>
      <c r="I408" s="316"/>
      <c r="J408" s="39"/>
      <c r="K408" s="39"/>
      <c r="L408" s="39"/>
      <c r="M408" s="39"/>
      <c r="N408" s="39"/>
      <c r="O408" s="39"/>
      <c r="P408" s="39"/>
      <c r="Q408" s="39"/>
      <c r="R408" s="40"/>
      <c r="T408" s="146"/>
      <c r="U408" s="39"/>
      <c r="V408" s="39"/>
      <c r="W408" s="39"/>
      <c r="X408" s="39"/>
      <c r="Y408" s="39"/>
      <c r="Z408" s="39"/>
      <c r="AA408" s="81"/>
      <c r="AT408" s="21" t="s">
        <v>475</v>
      </c>
      <c r="AU408" s="21" t="s">
        <v>140</v>
      </c>
    </row>
    <row r="409" spans="2:51" s="10" customFormat="1" ht="22.5" customHeight="1">
      <c r="B409" s="178"/>
      <c r="C409" s="179"/>
      <c r="D409" s="179"/>
      <c r="E409" s="180" t="s">
        <v>22</v>
      </c>
      <c r="F409" s="303" t="s">
        <v>2903</v>
      </c>
      <c r="G409" s="304"/>
      <c r="H409" s="304"/>
      <c r="I409" s="304"/>
      <c r="J409" s="179"/>
      <c r="K409" s="181">
        <v>1</v>
      </c>
      <c r="L409" s="179"/>
      <c r="M409" s="179"/>
      <c r="N409" s="179"/>
      <c r="O409" s="179"/>
      <c r="P409" s="179"/>
      <c r="Q409" s="179"/>
      <c r="R409" s="182"/>
      <c r="T409" s="183"/>
      <c r="U409" s="179"/>
      <c r="V409" s="179"/>
      <c r="W409" s="179"/>
      <c r="X409" s="179"/>
      <c r="Y409" s="179"/>
      <c r="Z409" s="179"/>
      <c r="AA409" s="184"/>
      <c r="AT409" s="185" t="s">
        <v>199</v>
      </c>
      <c r="AU409" s="185" t="s">
        <v>140</v>
      </c>
      <c r="AV409" s="10" t="s">
        <v>140</v>
      </c>
      <c r="AW409" s="10" t="s">
        <v>37</v>
      </c>
      <c r="AX409" s="10" t="s">
        <v>80</v>
      </c>
      <c r="AY409" s="185" t="s">
        <v>176</v>
      </c>
    </row>
    <row r="410" spans="2:51" s="11" customFormat="1" ht="22.5" customHeight="1">
      <c r="B410" s="186"/>
      <c r="C410" s="187"/>
      <c r="D410" s="187"/>
      <c r="E410" s="188" t="s">
        <v>22</v>
      </c>
      <c r="F410" s="271" t="s">
        <v>200</v>
      </c>
      <c r="G410" s="272"/>
      <c r="H410" s="272"/>
      <c r="I410" s="272"/>
      <c r="J410" s="187"/>
      <c r="K410" s="189">
        <v>1</v>
      </c>
      <c r="L410" s="187"/>
      <c r="M410" s="187"/>
      <c r="N410" s="187"/>
      <c r="O410" s="187"/>
      <c r="P410" s="187"/>
      <c r="Q410" s="187"/>
      <c r="R410" s="190"/>
      <c r="T410" s="191"/>
      <c r="U410" s="187"/>
      <c r="V410" s="187"/>
      <c r="W410" s="187"/>
      <c r="X410" s="187"/>
      <c r="Y410" s="187"/>
      <c r="Z410" s="187"/>
      <c r="AA410" s="192"/>
      <c r="AT410" s="193" t="s">
        <v>199</v>
      </c>
      <c r="AU410" s="193" t="s">
        <v>140</v>
      </c>
      <c r="AV410" s="11" t="s">
        <v>181</v>
      </c>
      <c r="AW410" s="11" t="s">
        <v>37</v>
      </c>
      <c r="AX410" s="11" t="s">
        <v>88</v>
      </c>
      <c r="AY410" s="193" t="s">
        <v>176</v>
      </c>
    </row>
    <row r="411" spans="2:65" s="1" customFormat="1" ht="31.5" customHeight="1">
      <c r="B411" s="38"/>
      <c r="C411" s="202" t="s">
        <v>887</v>
      </c>
      <c r="D411" s="202" t="s">
        <v>352</v>
      </c>
      <c r="E411" s="203" t="s">
        <v>2907</v>
      </c>
      <c r="F411" s="307" t="s">
        <v>2908</v>
      </c>
      <c r="G411" s="307"/>
      <c r="H411" s="307"/>
      <c r="I411" s="307"/>
      <c r="J411" s="204" t="s">
        <v>2279</v>
      </c>
      <c r="K411" s="205">
        <v>5</v>
      </c>
      <c r="L411" s="308">
        <v>0</v>
      </c>
      <c r="M411" s="309"/>
      <c r="N411" s="310">
        <f>ROUND(L411*K411,2)</f>
        <v>0</v>
      </c>
      <c r="O411" s="268"/>
      <c r="P411" s="268"/>
      <c r="Q411" s="268"/>
      <c r="R411" s="40"/>
      <c r="T411" s="175" t="s">
        <v>22</v>
      </c>
      <c r="U411" s="47" t="s">
        <v>45</v>
      </c>
      <c r="V411" s="39"/>
      <c r="W411" s="176">
        <f>V411*K411</f>
        <v>0</v>
      </c>
      <c r="X411" s="176">
        <v>0</v>
      </c>
      <c r="Y411" s="176">
        <f>X411*K411</f>
        <v>0</v>
      </c>
      <c r="Z411" s="176">
        <v>0</v>
      </c>
      <c r="AA411" s="177">
        <f>Z411*K411</f>
        <v>0</v>
      </c>
      <c r="AR411" s="21" t="s">
        <v>209</v>
      </c>
      <c r="AT411" s="21" t="s">
        <v>352</v>
      </c>
      <c r="AU411" s="21" t="s">
        <v>140</v>
      </c>
      <c r="AY411" s="21" t="s">
        <v>176</v>
      </c>
      <c r="BE411" s="113">
        <f>IF(U411="základní",N411,0)</f>
        <v>0</v>
      </c>
      <c r="BF411" s="113">
        <f>IF(U411="snížená",N411,0)</f>
        <v>0</v>
      </c>
      <c r="BG411" s="113">
        <f>IF(U411="zákl. přenesená",N411,0)</f>
        <v>0</v>
      </c>
      <c r="BH411" s="113">
        <f>IF(U411="sníž. přenesená",N411,0)</f>
        <v>0</v>
      </c>
      <c r="BI411" s="113">
        <f>IF(U411="nulová",N411,0)</f>
        <v>0</v>
      </c>
      <c r="BJ411" s="21" t="s">
        <v>88</v>
      </c>
      <c r="BK411" s="113">
        <f>ROUND(L411*K411,2)</f>
        <v>0</v>
      </c>
      <c r="BL411" s="21" t="s">
        <v>181</v>
      </c>
      <c r="BM411" s="21" t="s">
        <v>887</v>
      </c>
    </row>
    <row r="412" spans="2:47" s="1" customFormat="1" ht="22.5" customHeight="1">
      <c r="B412" s="38"/>
      <c r="C412" s="39"/>
      <c r="D412" s="39"/>
      <c r="E412" s="39"/>
      <c r="F412" s="315" t="s">
        <v>2909</v>
      </c>
      <c r="G412" s="316"/>
      <c r="H412" s="316"/>
      <c r="I412" s="316"/>
      <c r="J412" s="39"/>
      <c r="K412" s="39"/>
      <c r="L412" s="39"/>
      <c r="M412" s="39"/>
      <c r="N412" s="39"/>
      <c r="O412" s="39"/>
      <c r="P412" s="39"/>
      <c r="Q412" s="39"/>
      <c r="R412" s="40"/>
      <c r="T412" s="146"/>
      <c r="U412" s="39"/>
      <c r="V412" s="39"/>
      <c r="W412" s="39"/>
      <c r="X412" s="39"/>
      <c r="Y412" s="39"/>
      <c r="Z412" s="39"/>
      <c r="AA412" s="81"/>
      <c r="AT412" s="21" t="s">
        <v>475</v>
      </c>
      <c r="AU412" s="21" t="s">
        <v>140</v>
      </c>
    </row>
    <row r="413" spans="2:51" s="10" customFormat="1" ht="22.5" customHeight="1">
      <c r="B413" s="178"/>
      <c r="C413" s="179"/>
      <c r="D413" s="179"/>
      <c r="E413" s="180" t="s">
        <v>22</v>
      </c>
      <c r="F413" s="303" t="s">
        <v>2910</v>
      </c>
      <c r="G413" s="304"/>
      <c r="H413" s="304"/>
      <c r="I413" s="304"/>
      <c r="J413" s="179"/>
      <c r="K413" s="181">
        <v>5</v>
      </c>
      <c r="L413" s="179"/>
      <c r="M413" s="179"/>
      <c r="N413" s="179"/>
      <c r="O413" s="179"/>
      <c r="P413" s="179"/>
      <c r="Q413" s="179"/>
      <c r="R413" s="182"/>
      <c r="T413" s="183"/>
      <c r="U413" s="179"/>
      <c r="V413" s="179"/>
      <c r="W413" s="179"/>
      <c r="X413" s="179"/>
      <c r="Y413" s="179"/>
      <c r="Z413" s="179"/>
      <c r="AA413" s="184"/>
      <c r="AT413" s="185" t="s">
        <v>199</v>
      </c>
      <c r="AU413" s="185" t="s">
        <v>140</v>
      </c>
      <c r="AV413" s="10" t="s">
        <v>140</v>
      </c>
      <c r="AW413" s="10" t="s">
        <v>37</v>
      </c>
      <c r="AX413" s="10" t="s">
        <v>80</v>
      </c>
      <c r="AY413" s="185" t="s">
        <v>176</v>
      </c>
    </row>
    <row r="414" spans="2:51" s="11" customFormat="1" ht="22.5" customHeight="1">
      <c r="B414" s="186"/>
      <c r="C414" s="187"/>
      <c r="D414" s="187"/>
      <c r="E414" s="188" t="s">
        <v>22</v>
      </c>
      <c r="F414" s="271" t="s">
        <v>200</v>
      </c>
      <c r="G414" s="272"/>
      <c r="H414" s="272"/>
      <c r="I414" s="272"/>
      <c r="J414" s="187"/>
      <c r="K414" s="189">
        <v>5</v>
      </c>
      <c r="L414" s="187"/>
      <c r="M414" s="187"/>
      <c r="N414" s="187"/>
      <c r="O414" s="187"/>
      <c r="P414" s="187"/>
      <c r="Q414" s="187"/>
      <c r="R414" s="190"/>
      <c r="T414" s="191"/>
      <c r="U414" s="187"/>
      <c r="V414" s="187"/>
      <c r="W414" s="187"/>
      <c r="X414" s="187"/>
      <c r="Y414" s="187"/>
      <c r="Z414" s="187"/>
      <c r="AA414" s="192"/>
      <c r="AT414" s="193" t="s">
        <v>199</v>
      </c>
      <c r="AU414" s="193" t="s">
        <v>140</v>
      </c>
      <c r="AV414" s="11" t="s">
        <v>181</v>
      </c>
      <c r="AW414" s="11" t="s">
        <v>37</v>
      </c>
      <c r="AX414" s="11" t="s">
        <v>88</v>
      </c>
      <c r="AY414" s="193" t="s">
        <v>176</v>
      </c>
    </row>
    <row r="415" spans="2:65" s="1" customFormat="1" ht="31.5" customHeight="1">
      <c r="B415" s="38"/>
      <c r="C415" s="171" t="s">
        <v>892</v>
      </c>
      <c r="D415" s="171" t="s">
        <v>177</v>
      </c>
      <c r="E415" s="172" t="s">
        <v>2911</v>
      </c>
      <c r="F415" s="265" t="s">
        <v>2912</v>
      </c>
      <c r="G415" s="265"/>
      <c r="H415" s="265"/>
      <c r="I415" s="265"/>
      <c r="J415" s="173" t="s">
        <v>1129</v>
      </c>
      <c r="K415" s="174">
        <v>39</v>
      </c>
      <c r="L415" s="266">
        <v>0</v>
      </c>
      <c r="M415" s="267"/>
      <c r="N415" s="268">
        <f>ROUND(L415*K415,2)</f>
        <v>0</v>
      </c>
      <c r="O415" s="268"/>
      <c r="P415" s="268"/>
      <c r="Q415" s="268"/>
      <c r="R415" s="40"/>
      <c r="T415" s="175" t="s">
        <v>22</v>
      </c>
      <c r="U415" s="47" t="s">
        <v>45</v>
      </c>
      <c r="V415" s="39"/>
      <c r="W415" s="176">
        <f>V415*K415</f>
        <v>0</v>
      </c>
      <c r="X415" s="176">
        <v>0</v>
      </c>
      <c r="Y415" s="176">
        <f>X415*K415</f>
        <v>0</v>
      </c>
      <c r="Z415" s="176">
        <v>0</v>
      </c>
      <c r="AA415" s="177">
        <f>Z415*K415</f>
        <v>0</v>
      </c>
      <c r="AR415" s="21" t="s">
        <v>181</v>
      </c>
      <c r="AT415" s="21" t="s">
        <v>177</v>
      </c>
      <c r="AU415" s="21" t="s">
        <v>140</v>
      </c>
      <c r="AY415" s="21" t="s">
        <v>176</v>
      </c>
      <c r="BE415" s="113">
        <f>IF(U415="základní",N415,0)</f>
        <v>0</v>
      </c>
      <c r="BF415" s="113">
        <f>IF(U415="snížená",N415,0)</f>
        <v>0</v>
      </c>
      <c r="BG415" s="113">
        <f>IF(U415="zákl. přenesená",N415,0)</f>
        <v>0</v>
      </c>
      <c r="BH415" s="113">
        <f>IF(U415="sníž. přenesená",N415,0)</f>
        <v>0</v>
      </c>
      <c r="BI415" s="113">
        <f>IF(U415="nulová",N415,0)</f>
        <v>0</v>
      </c>
      <c r="BJ415" s="21" t="s">
        <v>88</v>
      </c>
      <c r="BK415" s="113">
        <f>ROUND(L415*K415,2)</f>
        <v>0</v>
      </c>
      <c r="BL415" s="21" t="s">
        <v>181</v>
      </c>
      <c r="BM415" s="21" t="s">
        <v>892</v>
      </c>
    </row>
    <row r="416" spans="2:51" s="10" customFormat="1" ht="22.5" customHeight="1">
      <c r="B416" s="178"/>
      <c r="C416" s="179"/>
      <c r="D416" s="179"/>
      <c r="E416" s="180" t="s">
        <v>22</v>
      </c>
      <c r="F416" s="269" t="s">
        <v>2913</v>
      </c>
      <c r="G416" s="270"/>
      <c r="H416" s="270"/>
      <c r="I416" s="270"/>
      <c r="J416" s="179"/>
      <c r="K416" s="181">
        <v>39</v>
      </c>
      <c r="L416" s="179"/>
      <c r="M416" s="179"/>
      <c r="N416" s="179"/>
      <c r="O416" s="179"/>
      <c r="P416" s="179"/>
      <c r="Q416" s="179"/>
      <c r="R416" s="182"/>
      <c r="T416" s="183"/>
      <c r="U416" s="179"/>
      <c r="V416" s="179"/>
      <c r="W416" s="179"/>
      <c r="X416" s="179"/>
      <c r="Y416" s="179"/>
      <c r="Z416" s="179"/>
      <c r="AA416" s="184"/>
      <c r="AT416" s="185" t="s">
        <v>199</v>
      </c>
      <c r="AU416" s="185" t="s">
        <v>140</v>
      </c>
      <c r="AV416" s="10" t="s">
        <v>140</v>
      </c>
      <c r="AW416" s="10" t="s">
        <v>37</v>
      </c>
      <c r="AX416" s="10" t="s">
        <v>80</v>
      </c>
      <c r="AY416" s="185" t="s">
        <v>176</v>
      </c>
    </row>
    <row r="417" spans="2:51" s="11" customFormat="1" ht="22.5" customHeight="1">
      <c r="B417" s="186"/>
      <c r="C417" s="187"/>
      <c r="D417" s="187"/>
      <c r="E417" s="188" t="s">
        <v>22</v>
      </c>
      <c r="F417" s="271" t="s">
        <v>200</v>
      </c>
      <c r="G417" s="272"/>
      <c r="H417" s="272"/>
      <c r="I417" s="272"/>
      <c r="J417" s="187"/>
      <c r="K417" s="189">
        <v>39</v>
      </c>
      <c r="L417" s="187"/>
      <c r="M417" s="187"/>
      <c r="N417" s="187"/>
      <c r="O417" s="187"/>
      <c r="P417" s="187"/>
      <c r="Q417" s="187"/>
      <c r="R417" s="190"/>
      <c r="T417" s="191"/>
      <c r="U417" s="187"/>
      <c r="V417" s="187"/>
      <c r="W417" s="187"/>
      <c r="X417" s="187"/>
      <c r="Y417" s="187"/>
      <c r="Z417" s="187"/>
      <c r="AA417" s="192"/>
      <c r="AT417" s="193" t="s">
        <v>199</v>
      </c>
      <c r="AU417" s="193" t="s">
        <v>140</v>
      </c>
      <c r="AV417" s="11" t="s">
        <v>181</v>
      </c>
      <c r="AW417" s="11" t="s">
        <v>37</v>
      </c>
      <c r="AX417" s="11" t="s">
        <v>88</v>
      </c>
      <c r="AY417" s="193" t="s">
        <v>176</v>
      </c>
    </row>
    <row r="418" spans="2:65" s="1" customFormat="1" ht="57" customHeight="1">
      <c r="B418" s="38"/>
      <c r="C418" s="171" t="s">
        <v>897</v>
      </c>
      <c r="D418" s="171" t="s">
        <v>177</v>
      </c>
      <c r="E418" s="172" t="s">
        <v>2914</v>
      </c>
      <c r="F418" s="265" t="s">
        <v>2915</v>
      </c>
      <c r="G418" s="265"/>
      <c r="H418" s="265"/>
      <c r="I418" s="265"/>
      <c r="J418" s="173" t="s">
        <v>1129</v>
      </c>
      <c r="K418" s="174">
        <v>30</v>
      </c>
      <c r="L418" s="266">
        <v>0</v>
      </c>
      <c r="M418" s="267"/>
      <c r="N418" s="268">
        <f>ROUND(L418*K418,2)</f>
        <v>0</v>
      </c>
      <c r="O418" s="268"/>
      <c r="P418" s="268"/>
      <c r="Q418" s="268"/>
      <c r="R418" s="40"/>
      <c r="T418" s="175" t="s">
        <v>22</v>
      </c>
      <c r="U418" s="47" t="s">
        <v>45</v>
      </c>
      <c r="V418" s="39"/>
      <c r="W418" s="176">
        <f>V418*K418</f>
        <v>0</v>
      </c>
      <c r="X418" s="176">
        <v>0</v>
      </c>
      <c r="Y418" s="176">
        <f>X418*K418</f>
        <v>0</v>
      </c>
      <c r="Z418" s="176">
        <v>0</v>
      </c>
      <c r="AA418" s="177">
        <f>Z418*K418</f>
        <v>0</v>
      </c>
      <c r="AR418" s="21" t="s">
        <v>181</v>
      </c>
      <c r="AT418" s="21" t="s">
        <v>177</v>
      </c>
      <c r="AU418" s="21" t="s">
        <v>140</v>
      </c>
      <c r="AY418" s="21" t="s">
        <v>176</v>
      </c>
      <c r="BE418" s="113">
        <f>IF(U418="základní",N418,0)</f>
        <v>0</v>
      </c>
      <c r="BF418" s="113">
        <f>IF(U418="snížená",N418,0)</f>
        <v>0</v>
      </c>
      <c r="BG418" s="113">
        <f>IF(U418="zákl. přenesená",N418,0)</f>
        <v>0</v>
      </c>
      <c r="BH418" s="113">
        <f>IF(U418="sníž. přenesená",N418,0)</f>
        <v>0</v>
      </c>
      <c r="BI418" s="113">
        <f>IF(U418="nulová",N418,0)</f>
        <v>0</v>
      </c>
      <c r="BJ418" s="21" t="s">
        <v>88</v>
      </c>
      <c r="BK418" s="113">
        <f>ROUND(L418*K418,2)</f>
        <v>0</v>
      </c>
      <c r="BL418" s="21" t="s">
        <v>181</v>
      </c>
      <c r="BM418" s="21" t="s">
        <v>897</v>
      </c>
    </row>
    <row r="419" spans="2:51" s="10" customFormat="1" ht="22.5" customHeight="1">
      <c r="B419" s="178"/>
      <c r="C419" s="179"/>
      <c r="D419" s="179"/>
      <c r="E419" s="180" t="s">
        <v>22</v>
      </c>
      <c r="F419" s="269" t="s">
        <v>2916</v>
      </c>
      <c r="G419" s="270"/>
      <c r="H419" s="270"/>
      <c r="I419" s="270"/>
      <c r="J419" s="179"/>
      <c r="K419" s="181">
        <v>30</v>
      </c>
      <c r="L419" s="179"/>
      <c r="M419" s="179"/>
      <c r="N419" s="179"/>
      <c r="O419" s="179"/>
      <c r="P419" s="179"/>
      <c r="Q419" s="179"/>
      <c r="R419" s="182"/>
      <c r="T419" s="183"/>
      <c r="U419" s="179"/>
      <c r="V419" s="179"/>
      <c r="W419" s="179"/>
      <c r="X419" s="179"/>
      <c r="Y419" s="179"/>
      <c r="Z419" s="179"/>
      <c r="AA419" s="184"/>
      <c r="AT419" s="185" t="s">
        <v>199</v>
      </c>
      <c r="AU419" s="185" t="s">
        <v>140</v>
      </c>
      <c r="AV419" s="10" t="s">
        <v>140</v>
      </c>
      <c r="AW419" s="10" t="s">
        <v>37</v>
      </c>
      <c r="AX419" s="10" t="s">
        <v>80</v>
      </c>
      <c r="AY419" s="185" t="s">
        <v>176</v>
      </c>
    </row>
    <row r="420" spans="2:51" s="11" customFormat="1" ht="22.5" customHeight="1">
      <c r="B420" s="186"/>
      <c r="C420" s="187"/>
      <c r="D420" s="187"/>
      <c r="E420" s="188" t="s">
        <v>22</v>
      </c>
      <c r="F420" s="271" t="s">
        <v>200</v>
      </c>
      <c r="G420" s="272"/>
      <c r="H420" s="272"/>
      <c r="I420" s="272"/>
      <c r="J420" s="187"/>
      <c r="K420" s="189">
        <v>30</v>
      </c>
      <c r="L420" s="187"/>
      <c r="M420" s="187"/>
      <c r="N420" s="187"/>
      <c r="O420" s="187"/>
      <c r="P420" s="187"/>
      <c r="Q420" s="187"/>
      <c r="R420" s="190"/>
      <c r="T420" s="191"/>
      <c r="U420" s="187"/>
      <c r="V420" s="187"/>
      <c r="W420" s="187"/>
      <c r="X420" s="187"/>
      <c r="Y420" s="187"/>
      <c r="Z420" s="187"/>
      <c r="AA420" s="192"/>
      <c r="AT420" s="193" t="s">
        <v>199</v>
      </c>
      <c r="AU420" s="193" t="s">
        <v>140</v>
      </c>
      <c r="AV420" s="11" t="s">
        <v>181</v>
      </c>
      <c r="AW420" s="11" t="s">
        <v>37</v>
      </c>
      <c r="AX420" s="11" t="s">
        <v>88</v>
      </c>
      <c r="AY420" s="193" t="s">
        <v>176</v>
      </c>
    </row>
    <row r="421" spans="2:65" s="1" customFormat="1" ht="31.5" customHeight="1">
      <c r="B421" s="38"/>
      <c r="C421" s="171" t="s">
        <v>908</v>
      </c>
      <c r="D421" s="171" t="s">
        <v>177</v>
      </c>
      <c r="E421" s="172" t="s">
        <v>2917</v>
      </c>
      <c r="F421" s="265" t="s">
        <v>2918</v>
      </c>
      <c r="G421" s="265"/>
      <c r="H421" s="265"/>
      <c r="I421" s="265"/>
      <c r="J421" s="173" t="s">
        <v>461</v>
      </c>
      <c r="K421" s="174">
        <v>2</v>
      </c>
      <c r="L421" s="266">
        <v>0</v>
      </c>
      <c r="M421" s="267"/>
      <c r="N421" s="268">
        <f>ROUND(L421*K421,2)</f>
        <v>0</v>
      </c>
      <c r="O421" s="268"/>
      <c r="P421" s="268"/>
      <c r="Q421" s="268"/>
      <c r="R421" s="40"/>
      <c r="T421" s="175" t="s">
        <v>22</v>
      </c>
      <c r="U421" s="47" t="s">
        <v>45</v>
      </c>
      <c r="V421" s="39"/>
      <c r="W421" s="176">
        <f>V421*K421</f>
        <v>0</v>
      </c>
      <c r="X421" s="176">
        <v>0</v>
      </c>
      <c r="Y421" s="176">
        <f>X421*K421</f>
        <v>0</v>
      </c>
      <c r="Z421" s="176">
        <v>0</v>
      </c>
      <c r="AA421" s="177">
        <f>Z421*K421</f>
        <v>0</v>
      </c>
      <c r="AR421" s="21" t="s">
        <v>181</v>
      </c>
      <c r="AT421" s="21" t="s">
        <v>177</v>
      </c>
      <c r="AU421" s="21" t="s">
        <v>140</v>
      </c>
      <c r="AY421" s="21" t="s">
        <v>176</v>
      </c>
      <c r="BE421" s="113">
        <f>IF(U421="základní",N421,0)</f>
        <v>0</v>
      </c>
      <c r="BF421" s="113">
        <f>IF(U421="snížená",N421,0)</f>
        <v>0</v>
      </c>
      <c r="BG421" s="113">
        <f>IF(U421="zákl. přenesená",N421,0)</f>
        <v>0</v>
      </c>
      <c r="BH421" s="113">
        <f>IF(U421="sníž. přenesená",N421,0)</f>
        <v>0</v>
      </c>
      <c r="BI421" s="113">
        <f>IF(U421="nulová",N421,0)</f>
        <v>0</v>
      </c>
      <c r="BJ421" s="21" t="s">
        <v>88</v>
      </c>
      <c r="BK421" s="113">
        <f>ROUND(L421*K421,2)</f>
        <v>0</v>
      </c>
      <c r="BL421" s="21" t="s">
        <v>181</v>
      </c>
      <c r="BM421" s="21" t="s">
        <v>908</v>
      </c>
    </row>
    <row r="422" spans="2:65" s="1" customFormat="1" ht="44.25" customHeight="1">
      <c r="B422" s="38"/>
      <c r="C422" s="202" t="s">
        <v>915</v>
      </c>
      <c r="D422" s="202" t="s">
        <v>352</v>
      </c>
      <c r="E422" s="203" t="s">
        <v>2919</v>
      </c>
      <c r="F422" s="307" t="s">
        <v>2920</v>
      </c>
      <c r="G422" s="307"/>
      <c r="H422" s="307"/>
      <c r="I422" s="307"/>
      <c r="J422" s="204" t="s">
        <v>461</v>
      </c>
      <c r="K422" s="205">
        <v>1</v>
      </c>
      <c r="L422" s="308">
        <v>0</v>
      </c>
      <c r="M422" s="309"/>
      <c r="N422" s="310">
        <f>ROUND(L422*K422,2)</f>
        <v>0</v>
      </c>
      <c r="O422" s="268"/>
      <c r="P422" s="268"/>
      <c r="Q422" s="268"/>
      <c r="R422" s="40"/>
      <c r="T422" s="175" t="s">
        <v>22</v>
      </c>
      <c r="U422" s="47" t="s">
        <v>45</v>
      </c>
      <c r="V422" s="39"/>
      <c r="W422" s="176">
        <f>V422*K422</f>
        <v>0</v>
      </c>
      <c r="X422" s="176">
        <v>0</v>
      </c>
      <c r="Y422" s="176">
        <f>X422*K422</f>
        <v>0</v>
      </c>
      <c r="Z422" s="176">
        <v>0</v>
      </c>
      <c r="AA422" s="177">
        <f>Z422*K422</f>
        <v>0</v>
      </c>
      <c r="AR422" s="21" t="s">
        <v>209</v>
      </c>
      <c r="AT422" s="21" t="s">
        <v>352</v>
      </c>
      <c r="AU422" s="21" t="s">
        <v>140</v>
      </c>
      <c r="AY422" s="21" t="s">
        <v>176</v>
      </c>
      <c r="BE422" s="113">
        <f>IF(U422="základní",N422,0)</f>
        <v>0</v>
      </c>
      <c r="BF422" s="113">
        <f>IF(U422="snížená",N422,0)</f>
        <v>0</v>
      </c>
      <c r="BG422" s="113">
        <f>IF(U422="zákl. přenesená",N422,0)</f>
        <v>0</v>
      </c>
      <c r="BH422" s="113">
        <f>IF(U422="sníž. přenesená",N422,0)</f>
        <v>0</v>
      </c>
      <c r="BI422" s="113">
        <f>IF(U422="nulová",N422,0)</f>
        <v>0</v>
      </c>
      <c r="BJ422" s="21" t="s">
        <v>88</v>
      </c>
      <c r="BK422" s="113">
        <f>ROUND(L422*K422,2)</f>
        <v>0</v>
      </c>
      <c r="BL422" s="21" t="s">
        <v>181</v>
      </c>
      <c r="BM422" s="21" t="s">
        <v>915</v>
      </c>
    </row>
    <row r="423" spans="2:47" s="1" customFormat="1" ht="22.5" customHeight="1">
      <c r="B423" s="38"/>
      <c r="C423" s="39"/>
      <c r="D423" s="39"/>
      <c r="E423" s="39"/>
      <c r="F423" s="315" t="s">
        <v>2921</v>
      </c>
      <c r="G423" s="316"/>
      <c r="H423" s="316"/>
      <c r="I423" s="316"/>
      <c r="J423" s="39"/>
      <c r="K423" s="39"/>
      <c r="L423" s="39"/>
      <c r="M423" s="39"/>
      <c r="N423" s="39"/>
      <c r="O423" s="39"/>
      <c r="P423" s="39"/>
      <c r="Q423" s="39"/>
      <c r="R423" s="40"/>
      <c r="T423" s="146"/>
      <c r="U423" s="39"/>
      <c r="V423" s="39"/>
      <c r="W423" s="39"/>
      <c r="X423" s="39"/>
      <c r="Y423" s="39"/>
      <c r="Z423" s="39"/>
      <c r="AA423" s="81"/>
      <c r="AT423" s="21" t="s">
        <v>475</v>
      </c>
      <c r="AU423" s="21" t="s">
        <v>140</v>
      </c>
    </row>
    <row r="424" spans="2:51" s="10" customFormat="1" ht="22.5" customHeight="1">
      <c r="B424" s="178"/>
      <c r="C424" s="179"/>
      <c r="D424" s="179"/>
      <c r="E424" s="180" t="s">
        <v>22</v>
      </c>
      <c r="F424" s="303" t="s">
        <v>2863</v>
      </c>
      <c r="G424" s="304"/>
      <c r="H424" s="304"/>
      <c r="I424" s="304"/>
      <c r="J424" s="179"/>
      <c r="K424" s="181">
        <v>1</v>
      </c>
      <c r="L424" s="179"/>
      <c r="M424" s="179"/>
      <c r="N424" s="179"/>
      <c r="O424" s="179"/>
      <c r="P424" s="179"/>
      <c r="Q424" s="179"/>
      <c r="R424" s="182"/>
      <c r="T424" s="183"/>
      <c r="U424" s="179"/>
      <c r="V424" s="179"/>
      <c r="W424" s="179"/>
      <c r="X424" s="179"/>
      <c r="Y424" s="179"/>
      <c r="Z424" s="179"/>
      <c r="AA424" s="184"/>
      <c r="AT424" s="185" t="s">
        <v>199</v>
      </c>
      <c r="AU424" s="185" t="s">
        <v>140</v>
      </c>
      <c r="AV424" s="10" t="s">
        <v>140</v>
      </c>
      <c r="AW424" s="10" t="s">
        <v>37</v>
      </c>
      <c r="AX424" s="10" t="s">
        <v>80</v>
      </c>
      <c r="AY424" s="185" t="s">
        <v>176</v>
      </c>
    </row>
    <row r="425" spans="2:51" s="11" customFormat="1" ht="22.5" customHeight="1">
      <c r="B425" s="186"/>
      <c r="C425" s="187"/>
      <c r="D425" s="187"/>
      <c r="E425" s="188" t="s">
        <v>22</v>
      </c>
      <c r="F425" s="271" t="s">
        <v>200</v>
      </c>
      <c r="G425" s="272"/>
      <c r="H425" s="272"/>
      <c r="I425" s="272"/>
      <c r="J425" s="187"/>
      <c r="K425" s="189">
        <v>1</v>
      </c>
      <c r="L425" s="187"/>
      <c r="M425" s="187"/>
      <c r="N425" s="187"/>
      <c r="O425" s="187"/>
      <c r="P425" s="187"/>
      <c r="Q425" s="187"/>
      <c r="R425" s="190"/>
      <c r="T425" s="191"/>
      <c r="U425" s="187"/>
      <c r="V425" s="187"/>
      <c r="W425" s="187"/>
      <c r="X425" s="187"/>
      <c r="Y425" s="187"/>
      <c r="Z425" s="187"/>
      <c r="AA425" s="192"/>
      <c r="AT425" s="193" t="s">
        <v>199</v>
      </c>
      <c r="AU425" s="193" t="s">
        <v>140</v>
      </c>
      <c r="AV425" s="11" t="s">
        <v>181</v>
      </c>
      <c r="AW425" s="11" t="s">
        <v>37</v>
      </c>
      <c r="AX425" s="11" t="s">
        <v>88</v>
      </c>
      <c r="AY425" s="193" t="s">
        <v>176</v>
      </c>
    </row>
    <row r="426" spans="2:65" s="1" customFormat="1" ht="31.5" customHeight="1">
      <c r="B426" s="38"/>
      <c r="C426" s="202" t="s">
        <v>922</v>
      </c>
      <c r="D426" s="202" t="s">
        <v>352</v>
      </c>
      <c r="E426" s="203" t="s">
        <v>2922</v>
      </c>
      <c r="F426" s="307" t="s">
        <v>2923</v>
      </c>
      <c r="G426" s="307"/>
      <c r="H426" s="307"/>
      <c r="I426" s="307"/>
      <c r="J426" s="204" t="s">
        <v>461</v>
      </c>
      <c r="K426" s="205">
        <v>1</v>
      </c>
      <c r="L426" s="308">
        <v>0</v>
      </c>
      <c r="M426" s="309"/>
      <c r="N426" s="310">
        <f>ROUND(L426*K426,2)</f>
        <v>0</v>
      </c>
      <c r="O426" s="268"/>
      <c r="P426" s="268"/>
      <c r="Q426" s="268"/>
      <c r="R426" s="40"/>
      <c r="T426" s="175" t="s">
        <v>22</v>
      </c>
      <c r="U426" s="47" t="s">
        <v>45</v>
      </c>
      <c r="V426" s="39"/>
      <c r="W426" s="176">
        <f>V426*K426</f>
        <v>0</v>
      </c>
      <c r="X426" s="176">
        <v>0</v>
      </c>
      <c r="Y426" s="176">
        <f>X426*K426</f>
        <v>0</v>
      </c>
      <c r="Z426" s="176">
        <v>0</v>
      </c>
      <c r="AA426" s="177">
        <f>Z426*K426</f>
        <v>0</v>
      </c>
      <c r="AR426" s="21" t="s">
        <v>209</v>
      </c>
      <c r="AT426" s="21" t="s">
        <v>352</v>
      </c>
      <c r="AU426" s="21" t="s">
        <v>140</v>
      </c>
      <c r="AY426" s="21" t="s">
        <v>176</v>
      </c>
      <c r="BE426" s="113">
        <f>IF(U426="základní",N426,0)</f>
        <v>0</v>
      </c>
      <c r="BF426" s="113">
        <f>IF(U426="snížená",N426,0)</f>
        <v>0</v>
      </c>
      <c r="BG426" s="113">
        <f>IF(U426="zákl. přenesená",N426,0)</f>
        <v>0</v>
      </c>
      <c r="BH426" s="113">
        <f>IF(U426="sníž. přenesená",N426,0)</f>
        <v>0</v>
      </c>
      <c r="BI426" s="113">
        <f>IF(U426="nulová",N426,0)</f>
        <v>0</v>
      </c>
      <c r="BJ426" s="21" t="s">
        <v>88</v>
      </c>
      <c r="BK426" s="113">
        <f>ROUND(L426*K426,2)</f>
        <v>0</v>
      </c>
      <c r="BL426" s="21" t="s">
        <v>181</v>
      </c>
      <c r="BM426" s="21" t="s">
        <v>922</v>
      </c>
    </row>
    <row r="427" spans="2:47" s="1" customFormat="1" ht="22.5" customHeight="1">
      <c r="B427" s="38"/>
      <c r="C427" s="39"/>
      <c r="D427" s="39"/>
      <c r="E427" s="39"/>
      <c r="F427" s="315" t="s">
        <v>2924</v>
      </c>
      <c r="G427" s="316"/>
      <c r="H427" s="316"/>
      <c r="I427" s="316"/>
      <c r="J427" s="39"/>
      <c r="K427" s="39"/>
      <c r="L427" s="39"/>
      <c r="M427" s="39"/>
      <c r="N427" s="39"/>
      <c r="O427" s="39"/>
      <c r="P427" s="39"/>
      <c r="Q427" s="39"/>
      <c r="R427" s="40"/>
      <c r="T427" s="146"/>
      <c r="U427" s="39"/>
      <c r="V427" s="39"/>
      <c r="W427" s="39"/>
      <c r="X427" s="39"/>
      <c r="Y427" s="39"/>
      <c r="Z427" s="39"/>
      <c r="AA427" s="81"/>
      <c r="AT427" s="21" t="s">
        <v>475</v>
      </c>
      <c r="AU427" s="21" t="s">
        <v>140</v>
      </c>
    </row>
    <row r="428" spans="2:51" s="10" customFormat="1" ht="22.5" customHeight="1">
      <c r="B428" s="178"/>
      <c r="C428" s="179"/>
      <c r="D428" s="179"/>
      <c r="E428" s="180" t="s">
        <v>22</v>
      </c>
      <c r="F428" s="303" t="s">
        <v>2863</v>
      </c>
      <c r="G428" s="304"/>
      <c r="H428" s="304"/>
      <c r="I428" s="304"/>
      <c r="J428" s="179"/>
      <c r="K428" s="181">
        <v>1</v>
      </c>
      <c r="L428" s="179"/>
      <c r="M428" s="179"/>
      <c r="N428" s="179"/>
      <c r="O428" s="179"/>
      <c r="P428" s="179"/>
      <c r="Q428" s="179"/>
      <c r="R428" s="182"/>
      <c r="T428" s="183"/>
      <c r="U428" s="179"/>
      <c r="V428" s="179"/>
      <c r="W428" s="179"/>
      <c r="X428" s="179"/>
      <c r="Y428" s="179"/>
      <c r="Z428" s="179"/>
      <c r="AA428" s="184"/>
      <c r="AT428" s="185" t="s">
        <v>199</v>
      </c>
      <c r="AU428" s="185" t="s">
        <v>140</v>
      </c>
      <c r="AV428" s="10" t="s">
        <v>140</v>
      </c>
      <c r="AW428" s="10" t="s">
        <v>37</v>
      </c>
      <c r="AX428" s="10" t="s">
        <v>80</v>
      </c>
      <c r="AY428" s="185" t="s">
        <v>176</v>
      </c>
    </row>
    <row r="429" spans="2:51" s="11" customFormat="1" ht="22.5" customHeight="1">
      <c r="B429" s="186"/>
      <c r="C429" s="187"/>
      <c r="D429" s="187"/>
      <c r="E429" s="188" t="s">
        <v>22</v>
      </c>
      <c r="F429" s="271" t="s">
        <v>200</v>
      </c>
      <c r="G429" s="272"/>
      <c r="H429" s="272"/>
      <c r="I429" s="272"/>
      <c r="J429" s="187"/>
      <c r="K429" s="189">
        <v>1</v>
      </c>
      <c r="L429" s="187"/>
      <c r="M429" s="187"/>
      <c r="N429" s="187"/>
      <c r="O429" s="187"/>
      <c r="P429" s="187"/>
      <c r="Q429" s="187"/>
      <c r="R429" s="190"/>
      <c r="T429" s="191"/>
      <c r="U429" s="187"/>
      <c r="V429" s="187"/>
      <c r="W429" s="187"/>
      <c r="X429" s="187"/>
      <c r="Y429" s="187"/>
      <c r="Z429" s="187"/>
      <c r="AA429" s="192"/>
      <c r="AT429" s="193" t="s">
        <v>199</v>
      </c>
      <c r="AU429" s="193" t="s">
        <v>140</v>
      </c>
      <c r="AV429" s="11" t="s">
        <v>181</v>
      </c>
      <c r="AW429" s="11" t="s">
        <v>37</v>
      </c>
      <c r="AX429" s="11" t="s">
        <v>88</v>
      </c>
      <c r="AY429" s="193" t="s">
        <v>176</v>
      </c>
    </row>
    <row r="430" spans="2:65" s="1" customFormat="1" ht="31.5" customHeight="1">
      <c r="B430" s="38"/>
      <c r="C430" s="171" t="s">
        <v>930</v>
      </c>
      <c r="D430" s="171" t="s">
        <v>177</v>
      </c>
      <c r="E430" s="172" t="s">
        <v>2925</v>
      </c>
      <c r="F430" s="265" t="s">
        <v>2926</v>
      </c>
      <c r="G430" s="265"/>
      <c r="H430" s="265"/>
      <c r="I430" s="265"/>
      <c r="J430" s="173" t="s">
        <v>461</v>
      </c>
      <c r="K430" s="174">
        <v>6</v>
      </c>
      <c r="L430" s="266">
        <v>0</v>
      </c>
      <c r="M430" s="267"/>
      <c r="N430" s="268">
        <f>ROUND(L430*K430,2)</f>
        <v>0</v>
      </c>
      <c r="O430" s="268"/>
      <c r="P430" s="268"/>
      <c r="Q430" s="268"/>
      <c r="R430" s="40"/>
      <c r="T430" s="175" t="s">
        <v>22</v>
      </c>
      <c r="U430" s="47" t="s">
        <v>45</v>
      </c>
      <c r="V430" s="39"/>
      <c r="W430" s="176">
        <f>V430*K430</f>
        <v>0</v>
      </c>
      <c r="X430" s="176">
        <v>0</v>
      </c>
      <c r="Y430" s="176">
        <f>X430*K430</f>
        <v>0</v>
      </c>
      <c r="Z430" s="176">
        <v>0</v>
      </c>
      <c r="AA430" s="177">
        <f>Z430*K430</f>
        <v>0</v>
      </c>
      <c r="AR430" s="21" t="s">
        <v>181</v>
      </c>
      <c r="AT430" s="21" t="s">
        <v>177</v>
      </c>
      <c r="AU430" s="21" t="s">
        <v>140</v>
      </c>
      <c r="AY430" s="21" t="s">
        <v>176</v>
      </c>
      <c r="BE430" s="113">
        <f>IF(U430="základní",N430,0)</f>
        <v>0</v>
      </c>
      <c r="BF430" s="113">
        <f>IF(U430="snížená",N430,0)</f>
        <v>0</v>
      </c>
      <c r="BG430" s="113">
        <f>IF(U430="zákl. přenesená",N430,0)</f>
        <v>0</v>
      </c>
      <c r="BH430" s="113">
        <f>IF(U430="sníž. přenesená",N430,0)</f>
        <v>0</v>
      </c>
      <c r="BI430" s="113">
        <f>IF(U430="nulová",N430,0)</f>
        <v>0</v>
      </c>
      <c r="BJ430" s="21" t="s">
        <v>88</v>
      </c>
      <c r="BK430" s="113">
        <f>ROUND(L430*K430,2)</f>
        <v>0</v>
      </c>
      <c r="BL430" s="21" t="s">
        <v>181</v>
      </c>
      <c r="BM430" s="21" t="s">
        <v>930</v>
      </c>
    </row>
    <row r="431" spans="2:65" s="1" customFormat="1" ht="31.5" customHeight="1">
      <c r="B431" s="38"/>
      <c r="C431" s="202" t="s">
        <v>936</v>
      </c>
      <c r="D431" s="202" t="s">
        <v>352</v>
      </c>
      <c r="E431" s="203" t="s">
        <v>2927</v>
      </c>
      <c r="F431" s="307" t="s">
        <v>2928</v>
      </c>
      <c r="G431" s="307"/>
      <c r="H431" s="307"/>
      <c r="I431" s="307"/>
      <c r="J431" s="204" t="s">
        <v>461</v>
      </c>
      <c r="K431" s="205">
        <v>6</v>
      </c>
      <c r="L431" s="308">
        <v>0</v>
      </c>
      <c r="M431" s="309"/>
      <c r="N431" s="310">
        <f>ROUND(L431*K431,2)</f>
        <v>0</v>
      </c>
      <c r="O431" s="268"/>
      <c r="P431" s="268"/>
      <c r="Q431" s="268"/>
      <c r="R431" s="40"/>
      <c r="T431" s="175" t="s">
        <v>22</v>
      </c>
      <c r="U431" s="47" t="s">
        <v>45</v>
      </c>
      <c r="V431" s="39"/>
      <c r="W431" s="176">
        <f>V431*K431</f>
        <v>0</v>
      </c>
      <c r="X431" s="176">
        <v>0</v>
      </c>
      <c r="Y431" s="176">
        <f>X431*K431</f>
        <v>0</v>
      </c>
      <c r="Z431" s="176">
        <v>0</v>
      </c>
      <c r="AA431" s="177">
        <f>Z431*K431</f>
        <v>0</v>
      </c>
      <c r="AR431" s="21" t="s">
        <v>209</v>
      </c>
      <c r="AT431" s="21" t="s">
        <v>352</v>
      </c>
      <c r="AU431" s="21" t="s">
        <v>140</v>
      </c>
      <c r="AY431" s="21" t="s">
        <v>176</v>
      </c>
      <c r="BE431" s="113">
        <f>IF(U431="základní",N431,0)</f>
        <v>0</v>
      </c>
      <c r="BF431" s="113">
        <f>IF(U431="snížená",N431,0)</f>
        <v>0</v>
      </c>
      <c r="BG431" s="113">
        <f>IF(U431="zákl. přenesená",N431,0)</f>
        <v>0</v>
      </c>
      <c r="BH431" s="113">
        <f>IF(U431="sníž. přenesená",N431,0)</f>
        <v>0</v>
      </c>
      <c r="BI431" s="113">
        <f>IF(U431="nulová",N431,0)</f>
        <v>0</v>
      </c>
      <c r="BJ431" s="21" t="s">
        <v>88</v>
      </c>
      <c r="BK431" s="113">
        <f>ROUND(L431*K431,2)</f>
        <v>0</v>
      </c>
      <c r="BL431" s="21" t="s">
        <v>181</v>
      </c>
      <c r="BM431" s="21" t="s">
        <v>936</v>
      </c>
    </row>
    <row r="432" spans="2:47" s="1" customFormat="1" ht="22.5" customHeight="1">
      <c r="B432" s="38"/>
      <c r="C432" s="39"/>
      <c r="D432" s="39"/>
      <c r="E432" s="39"/>
      <c r="F432" s="315" t="s">
        <v>2929</v>
      </c>
      <c r="G432" s="316"/>
      <c r="H432" s="316"/>
      <c r="I432" s="316"/>
      <c r="J432" s="39"/>
      <c r="K432" s="39"/>
      <c r="L432" s="39"/>
      <c r="M432" s="39"/>
      <c r="N432" s="39"/>
      <c r="O432" s="39"/>
      <c r="P432" s="39"/>
      <c r="Q432" s="39"/>
      <c r="R432" s="40"/>
      <c r="T432" s="146"/>
      <c r="U432" s="39"/>
      <c r="V432" s="39"/>
      <c r="W432" s="39"/>
      <c r="X432" s="39"/>
      <c r="Y432" s="39"/>
      <c r="Z432" s="39"/>
      <c r="AA432" s="81"/>
      <c r="AT432" s="21" t="s">
        <v>475</v>
      </c>
      <c r="AU432" s="21" t="s">
        <v>140</v>
      </c>
    </row>
    <row r="433" spans="2:51" s="10" customFormat="1" ht="22.5" customHeight="1">
      <c r="B433" s="178"/>
      <c r="C433" s="179"/>
      <c r="D433" s="179"/>
      <c r="E433" s="180" t="s">
        <v>22</v>
      </c>
      <c r="F433" s="303" t="s">
        <v>2930</v>
      </c>
      <c r="G433" s="304"/>
      <c r="H433" s="304"/>
      <c r="I433" s="304"/>
      <c r="J433" s="179"/>
      <c r="K433" s="181">
        <v>6</v>
      </c>
      <c r="L433" s="179"/>
      <c r="M433" s="179"/>
      <c r="N433" s="179"/>
      <c r="O433" s="179"/>
      <c r="P433" s="179"/>
      <c r="Q433" s="179"/>
      <c r="R433" s="182"/>
      <c r="T433" s="183"/>
      <c r="U433" s="179"/>
      <c r="V433" s="179"/>
      <c r="W433" s="179"/>
      <c r="X433" s="179"/>
      <c r="Y433" s="179"/>
      <c r="Z433" s="179"/>
      <c r="AA433" s="184"/>
      <c r="AT433" s="185" t="s">
        <v>199</v>
      </c>
      <c r="AU433" s="185" t="s">
        <v>140</v>
      </c>
      <c r="AV433" s="10" t="s">
        <v>140</v>
      </c>
      <c r="AW433" s="10" t="s">
        <v>37</v>
      </c>
      <c r="AX433" s="10" t="s">
        <v>80</v>
      </c>
      <c r="AY433" s="185" t="s">
        <v>176</v>
      </c>
    </row>
    <row r="434" spans="2:51" s="11" customFormat="1" ht="22.5" customHeight="1">
      <c r="B434" s="186"/>
      <c r="C434" s="187"/>
      <c r="D434" s="187"/>
      <c r="E434" s="188" t="s">
        <v>22</v>
      </c>
      <c r="F434" s="271" t="s">
        <v>200</v>
      </c>
      <c r="G434" s="272"/>
      <c r="H434" s="272"/>
      <c r="I434" s="272"/>
      <c r="J434" s="187"/>
      <c r="K434" s="189">
        <v>6</v>
      </c>
      <c r="L434" s="187"/>
      <c r="M434" s="187"/>
      <c r="N434" s="187"/>
      <c r="O434" s="187"/>
      <c r="P434" s="187"/>
      <c r="Q434" s="187"/>
      <c r="R434" s="190"/>
      <c r="T434" s="191"/>
      <c r="U434" s="187"/>
      <c r="V434" s="187"/>
      <c r="W434" s="187"/>
      <c r="X434" s="187"/>
      <c r="Y434" s="187"/>
      <c r="Z434" s="187"/>
      <c r="AA434" s="192"/>
      <c r="AT434" s="193" t="s">
        <v>199</v>
      </c>
      <c r="AU434" s="193" t="s">
        <v>140</v>
      </c>
      <c r="AV434" s="11" t="s">
        <v>181</v>
      </c>
      <c r="AW434" s="11" t="s">
        <v>37</v>
      </c>
      <c r="AX434" s="11" t="s">
        <v>88</v>
      </c>
      <c r="AY434" s="193" t="s">
        <v>176</v>
      </c>
    </row>
    <row r="435" spans="2:65" s="1" customFormat="1" ht="31.5" customHeight="1">
      <c r="B435" s="38"/>
      <c r="C435" s="171" t="s">
        <v>940</v>
      </c>
      <c r="D435" s="171" t="s">
        <v>177</v>
      </c>
      <c r="E435" s="172" t="s">
        <v>2931</v>
      </c>
      <c r="F435" s="265" t="s">
        <v>2932</v>
      </c>
      <c r="G435" s="265"/>
      <c r="H435" s="265"/>
      <c r="I435" s="265"/>
      <c r="J435" s="173" t="s">
        <v>461</v>
      </c>
      <c r="K435" s="174">
        <v>10</v>
      </c>
      <c r="L435" s="266">
        <v>0</v>
      </c>
      <c r="M435" s="267"/>
      <c r="N435" s="268">
        <f>ROUND(L435*K435,2)</f>
        <v>0</v>
      </c>
      <c r="O435" s="268"/>
      <c r="P435" s="268"/>
      <c r="Q435" s="268"/>
      <c r="R435" s="40"/>
      <c r="T435" s="175" t="s">
        <v>22</v>
      </c>
      <c r="U435" s="47" t="s">
        <v>45</v>
      </c>
      <c r="V435" s="39"/>
      <c r="W435" s="176">
        <f>V435*K435</f>
        <v>0</v>
      </c>
      <c r="X435" s="176">
        <v>0</v>
      </c>
      <c r="Y435" s="176">
        <f>X435*K435</f>
        <v>0</v>
      </c>
      <c r="Z435" s="176">
        <v>0</v>
      </c>
      <c r="AA435" s="177">
        <f>Z435*K435</f>
        <v>0</v>
      </c>
      <c r="AR435" s="21" t="s">
        <v>181</v>
      </c>
      <c r="AT435" s="21" t="s">
        <v>177</v>
      </c>
      <c r="AU435" s="21" t="s">
        <v>140</v>
      </c>
      <c r="AY435" s="21" t="s">
        <v>176</v>
      </c>
      <c r="BE435" s="113">
        <f>IF(U435="základní",N435,0)</f>
        <v>0</v>
      </c>
      <c r="BF435" s="113">
        <f>IF(U435="snížená",N435,0)</f>
        <v>0</v>
      </c>
      <c r="BG435" s="113">
        <f>IF(U435="zákl. přenesená",N435,0)</f>
        <v>0</v>
      </c>
      <c r="BH435" s="113">
        <f>IF(U435="sníž. přenesená",N435,0)</f>
        <v>0</v>
      </c>
      <c r="BI435" s="113">
        <f>IF(U435="nulová",N435,0)</f>
        <v>0</v>
      </c>
      <c r="BJ435" s="21" t="s">
        <v>88</v>
      </c>
      <c r="BK435" s="113">
        <f>ROUND(L435*K435,2)</f>
        <v>0</v>
      </c>
      <c r="BL435" s="21" t="s">
        <v>181</v>
      </c>
      <c r="BM435" s="21" t="s">
        <v>940</v>
      </c>
    </row>
    <row r="436" spans="2:65" s="1" customFormat="1" ht="31.5" customHeight="1">
      <c r="B436" s="38"/>
      <c r="C436" s="202" t="s">
        <v>947</v>
      </c>
      <c r="D436" s="202" t="s">
        <v>352</v>
      </c>
      <c r="E436" s="203" t="s">
        <v>2933</v>
      </c>
      <c r="F436" s="307" t="s">
        <v>2934</v>
      </c>
      <c r="G436" s="307"/>
      <c r="H436" s="307"/>
      <c r="I436" s="307"/>
      <c r="J436" s="204" t="s">
        <v>461</v>
      </c>
      <c r="K436" s="205">
        <v>10</v>
      </c>
      <c r="L436" s="308">
        <v>0</v>
      </c>
      <c r="M436" s="309"/>
      <c r="N436" s="310">
        <f>ROUND(L436*K436,2)</f>
        <v>0</v>
      </c>
      <c r="O436" s="268"/>
      <c r="P436" s="268"/>
      <c r="Q436" s="268"/>
      <c r="R436" s="40"/>
      <c r="T436" s="175" t="s">
        <v>22</v>
      </c>
      <c r="U436" s="47" t="s">
        <v>45</v>
      </c>
      <c r="V436" s="39"/>
      <c r="W436" s="176">
        <f>V436*K436</f>
        <v>0</v>
      </c>
      <c r="X436" s="176">
        <v>0</v>
      </c>
      <c r="Y436" s="176">
        <f>X436*K436</f>
        <v>0</v>
      </c>
      <c r="Z436" s="176">
        <v>0</v>
      </c>
      <c r="AA436" s="177">
        <f>Z436*K436</f>
        <v>0</v>
      </c>
      <c r="AR436" s="21" t="s">
        <v>209</v>
      </c>
      <c r="AT436" s="21" t="s">
        <v>352</v>
      </c>
      <c r="AU436" s="21" t="s">
        <v>140</v>
      </c>
      <c r="AY436" s="21" t="s">
        <v>176</v>
      </c>
      <c r="BE436" s="113">
        <f>IF(U436="základní",N436,0)</f>
        <v>0</v>
      </c>
      <c r="BF436" s="113">
        <f>IF(U436="snížená",N436,0)</f>
        <v>0</v>
      </c>
      <c r="BG436" s="113">
        <f>IF(U436="zákl. přenesená",N436,0)</f>
        <v>0</v>
      </c>
      <c r="BH436" s="113">
        <f>IF(U436="sníž. přenesená",N436,0)</f>
        <v>0</v>
      </c>
      <c r="BI436" s="113">
        <f>IF(U436="nulová",N436,0)</f>
        <v>0</v>
      </c>
      <c r="BJ436" s="21" t="s">
        <v>88</v>
      </c>
      <c r="BK436" s="113">
        <f>ROUND(L436*K436,2)</f>
        <v>0</v>
      </c>
      <c r="BL436" s="21" t="s">
        <v>181</v>
      </c>
      <c r="BM436" s="21" t="s">
        <v>947</v>
      </c>
    </row>
    <row r="437" spans="2:47" s="1" customFormat="1" ht="22.5" customHeight="1">
      <c r="B437" s="38"/>
      <c r="C437" s="39"/>
      <c r="D437" s="39"/>
      <c r="E437" s="39"/>
      <c r="F437" s="315" t="s">
        <v>2935</v>
      </c>
      <c r="G437" s="316"/>
      <c r="H437" s="316"/>
      <c r="I437" s="316"/>
      <c r="J437" s="39"/>
      <c r="K437" s="39"/>
      <c r="L437" s="39"/>
      <c r="M437" s="39"/>
      <c r="N437" s="39"/>
      <c r="O437" s="39"/>
      <c r="P437" s="39"/>
      <c r="Q437" s="39"/>
      <c r="R437" s="40"/>
      <c r="T437" s="146"/>
      <c r="U437" s="39"/>
      <c r="V437" s="39"/>
      <c r="W437" s="39"/>
      <c r="X437" s="39"/>
      <c r="Y437" s="39"/>
      <c r="Z437" s="39"/>
      <c r="AA437" s="81"/>
      <c r="AT437" s="21" t="s">
        <v>475</v>
      </c>
      <c r="AU437" s="21" t="s">
        <v>140</v>
      </c>
    </row>
    <row r="438" spans="2:65" s="1" customFormat="1" ht="31.5" customHeight="1">
      <c r="B438" s="38"/>
      <c r="C438" s="171" t="s">
        <v>952</v>
      </c>
      <c r="D438" s="171" t="s">
        <v>177</v>
      </c>
      <c r="E438" s="172" t="s">
        <v>2936</v>
      </c>
      <c r="F438" s="265" t="s">
        <v>2937</v>
      </c>
      <c r="G438" s="265"/>
      <c r="H438" s="265"/>
      <c r="I438" s="265"/>
      <c r="J438" s="173" t="s">
        <v>461</v>
      </c>
      <c r="K438" s="174">
        <v>1</v>
      </c>
      <c r="L438" s="266">
        <v>0</v>
      </c>
      <c r="M438" s="267"/>
      <c r="N438" s="268">
        <f>ROUND(L438*K438,2)</f>
        <v>0</v>
      </c>
      <c r="O438" s="268"/>
      <c r="P438" s="268"/>
      <c r="Q438" s="268"/>
      <c r="R438" s="40"/>
      <c r="T438" s="175" t="s">
        <v>22</v>
      </c>
      <c r="U438" s="47" t="s">
        <v>45</v>
      </c>
      <c r="V438" s="39"/>
      <c r="W438" s="176">
        <f>V438*K438</f>
        <v>0</v>
      </c>
      <c r="X438" s="176">
        <v>0</v>
      </c>
      <c r="Y438" s="176">
        <f>X438*K438</f>
        <v>0</v>
      </c>
      <c r="Z438" s="176">
        <v>0</v>
      </c>
      <c r="AA438" s="177">
        <f>Z438*K438</f>
        <v>0</v>
      </c>
      <c r="AR438" s="21" t="s">
        <v>181</v>
      </c>
      <c r="AT438" s="21" t="s">
        <v>177</v>
      </c>
      <c r="AU438" s="21" t="s">
        <v>140</v>
      </c>
      <c r="AY438" s="21" t="s">
        <v>176</v>
      </c>
      <c r="BE438" s="113">
        <f>IF(U438="základní",N438,0)</f>
        <v>0</v>
      </c>
      <c r="BF438" s="113">
        <f>IF(U438="snížená",N438,0)</f>
        <v>0</v>
      </c>
      <c r="BG438" s="113">
        <f>IF(U438="zákl. přenesená",N438,0)</f>
        <v>0</v>
      </c>
      <c r="BH438" s="113">
        <f>IF(U438="sníž. přenesená",N438,0)</f>
        <v>0</v>
      </c>
      <c r="BI438" s="113">
        <f>IF(U438="nulová",N438,0)</f>
        <v>0</v>
      </c>
      <c r="BJ438" s="21" t="s">
        <v>88</v>
      </c>
      <c r="BK438" s="113">
        <f>ROUND(L438*K438,2)</f>
        <v>0</v>
      </c>
      <c r="BL438" s="21" t="s">
        <v>181</v>
      </c>
      <c r="BM438" s="21" t="s">
        <v>952</v>
      </c>
    </row>
    <row r="439" spans="2:65" s="1" customFormat="1" ht="31.5" customHeight="1">
      <c r="B439" s="38"/>
      <c r="C439" s="202" t="s">
        <v>957</v>
      </c>
      <c r="D439" s="202" t="s">
        <v>352</v>
      </c>
      <c r="E439" s="203" t="s">
        <v>2938</v>
      </c>
      <c r="F439" s="307" t="s">
        <v>2939</v>
      </c>
      <c r="G439" s="307"/>
      <c r="H439" s="307"/>
      <c r="I439" s="307"/>
      <c r="J439" s="204" t="s">
        <v>461</v>
      </c>
      <c r="K439" s="205">
        <v>1</v>
      </c>
      <c r="L439" s="308">
        <v>0</v>
      </c>
      <c r="M439" s="309"/>
      <c r="N439" s="310">
        <f>ROUND(L439*K439,2)</f>
        <v>0</v>
      </c>
      <c r="O439" s="268"/>
      <c r="P439" s="268"/>
      <c r="Q439" s="268"/>
      <c r="R439" s="40"/>
      <c r="T439" s="175" t="s">
        <v>22</v>
      </c>
      <c r="U439" s="47" t="s">
        <v>45</v>
      </c>
      <c r="V439" s="39"/>
      <c r="W439" s="176">
        <f>V439*K439</f>
        <v>0</v>
      </c>
      <c r="X439" s="176">
        <v>0</v>
      </c>
      <c r="Y439" s="176">
        <f>X439*K439</f>
        <v>0</v>
      </c>
      <c r="Z439" s="176">
        <v>0</v>
      </c>
      <c r="AA439" s="177">
        <f>Z439*K439</f>
        <v>0</v>
      </c>
      <c r="AR439" s="21" t="s">
        <v>209</v>
      </c>
      <c r="AT439" s="21" t="s">
        <v>352</v>
      </c>
      <c r="AU439" s="21" t="s">
        <v>140</v>
      </c>
      <c r="AY439" s="21" t="s">
        <v>176</v>
      </c>
      <c r="BE439" s="113">
        <f>IF(U439="základní",N439,0)</f>
        <v>0</v>
      </c>
      <c r="BF439" s="113">
        <f>IF(U439="snížená",N439,0)</f>
        <v>0</v>
      </c>
      <c r="BG439" s="113">
        <f>IF(U439="zákl. přenesená",N439,0)</f>
        <v>0</v>
      </c>
      <c r="BH439" s="113">
        <f>IF(U439="sníž. přenesená",N439,0)</f>
        <v>0</v>
      </c>
      <c r="BI439" s="113">
        <f>IF(U439="nulová",N439,0)</f>
        <v>0</v>
      </c>
      <c r="BJ439" s="21" t="s">
        <v>88</v>
      </c>
      <c r="BK439" s="113">
        <f>ROUND(L439*K439,2)</f>
        <v>0</v>
      </c>
      <c r="BL439" s="21" t="s">
        <v>181</v>
      </c>
      <c r="BM439" s="21" t="s">
        <v>957</v>
      </c>
    </row>
    <row r="440" spans="2:47" s="1" customFormat="1" ht="22.5" customHeight="1">
      <c r="B440" s="38"/>
      <c r="C440" s="39"/>
      <c r="D440" s="39"/>
      <c r="E440" s="39"/>
      <c r="F440" s="315" t="s">
        <v>2940</v>
      </c>
      <c r="G440" s="316"/>
      <c r="H440" s="316"/>
      <c r="I440" s="316"/>
      <c r="J440" s="39"/>
      <c r="K440" s="39"/>
      <c r="L440" s="39"/>
      <c r="M440" s="39"/>
      <c r="N440" s="39"/>
      <c r="O440" s="39"/>
      <c r="P440" s="39"/>
      <c r="Q440" s="39"/>
      <c r="R440" s="40"/>
      <c r="T440" s="146"/>
      <c r="U440" s="39"/>
      <c r="V440" s="39"/>
      <c r="W440" s="39"/>
      <c r="X440" s="39"/>
      <c r="Y440" s="39"/>
      <c r="Z440" s="39"/>
      <c r="AA440" s="81"/>
      <c r="AT440" s="21" t="s">
        <v>475</v>
      </c>
      <c r="AU440" s="21" t="s">
        <v>140</v>
      </c>
    </row>
    <row r="441" spans="2:65" s="1" customFormat="1" ht="31.5" customHeight="1">
      <c r="B441" s="38"/>
      <c r="C441" s="171" t="s">
        <v>961</v>
      </c>
      <c r="D441" s="171" t="s">
        <v>177</v>
      </c>
      <c r="E441" s="172" t="s">
        <v>2941</v>
      </c>
      <c r="F441" s="265" t="s">
        <v>2942</v>
      </c>
      <c r="G441" s="265"/>
      <c r="H441" s="265"/>
      <c r="I441" s="265"/>
      <c r="J441" s="173" t="s">
        <v>461</v>
      </c>
      <c r="K441" s="174">
        <v>8</v>
      </c>
      <c r="L441" s="266">
        <v>0</v>
      </c>
      <c r="M441" s="267"/>
      <c r="N441" s="268">
        <f>ROUND(L441*K441,2)</f>
        <v>0</v>
      </c>
      <c r="O441" s="268"/>
      <c r="P441" s="268"/>
      <c r="Q441" s="268"/>
      <c r="R441" s="40"/>
      <c r="T441" s="175" t="s">
        <v>22</v>
      </c>
      <c r="U441" s="47" t="s">
        <v>45</v>
      </c>
      <c r="V441" s="39"/>
      <c r="W441" s="176">
        <f>V441*K441</f>
        <v>0</v>
      </c>
      <c r="X441" s="176">
        <v>0</v>
      </c>
      <c r="Y441" s="176">
        <f>X441*K441</f>
        <v>0</v>
      </c>
      <c r="Z441" s="176">
        <v>0</v>
      </c>
      <c r="AA441" s="177">
        <f>Z441*K441</f>
        <v>0</v>
      </c>
      <c r="AR441" s="21" t="s">
        <v>181</v>
      </c>
      <c r="AT441" s="21" t="s">
        <v>177</v>
      </c>
      <c r="AU441" s="21" t="s">
        <v>140</v>
      </c>
      <c r="AY441" s="21" t="s">
        <v>176</v>
      </c>
      <c r="BE441" s="113">
        <f>IF(U441="základní",N441,0)</f>
        <v>0</v>
      </c>
      <c r="BF441" s="113">
        <f>IF(U441="snížená",N441,0)</f>
        <v>0</v>
      </c>
      <c r="BG441" s="113">
        <f>IF(U441="zákl. přenesená",N441,0)</f>
        <v>0</v>
      </c>
      <c r="BH441" s="113">
        <f>IF(U441="sníž. přenesená",N441,0)</f>
        <v>0</v>
      </c>
      <c r="BI441" s="113">
        <f>IF(U441="nulová",N441,0)</f>
        <v>0</v>
      </c>
      <c r="BJ441" s="21" t="s">
        <v>88</v>
      </c>
      <c r="BK441" s="113">
        <f>ROUND(L441*K441,2)</f>
        <v>0</v>
      </c>
      <c r="BL441" s="21" t="s">
        <v>181</v>
      </c>
      <c r="BM441" s="21" t="s">
        <v>961</v>
      </c>
    </row>
    <row r="442" spans="2:51" s="10" customFormat="1" ht="22.5" customHeight="1">
      <c r="B442" s="178"/>
      <c r="C442" s="179"/>
      <c r="D442" s="179"/>
      <c r="E442" s="180" t="s">
        <v>22</v>
      </c>
      <c r="F442" s="269" t="s">
        <v>2943</v>
      </c>
      <c r="G442" s="270"/>
      <c r="H442" s="270"/>
      <c r="I442" s="270"/>
      <c r="J442" s="179"/>
      <c r="K442" s="181">
        <v>8</v>
      </c>
      <c r="L442" s="179"/>
      <c r="M442" s="179"/>
      <c r="N442" s="179"/>
      <c r="O442" s="179"/>
      <c r="P442" s="179"/>
      <c r="Q442" s="179"/>
      <c r="R442" s="182"/>
      <c r="T442" s="183"/>
      <c r="U442" s="179"/>
      <c r="V442" s="179"/>
      <c r="W442" s="179"/>
      <c r="X442" s="179"/>
      <c r="Y442" s="179"/>
      <c r="Z442" s="179"/>
      <c r="AA442" s="184"/>
      <c r="AT442" s="185" t="s">
        <v>199</v>
      </c>
      <c r="AU442" s="185" t="s">
        <v>140</v>
      </c>
      <c r="AV442" s="10" t="s">
        <v>140</v>
      </c>
      <c r="AW442" s="10" t="s">
        <v>37</v>
      </c>
      <c r="AX442" s="10" t="s">
        <v>80</v>
      </c>
      <c r="AY442" s="185" t="s">
        <v>176</v>
      </c>
    </row>
    <row r="443" spans="2:51" s="11" customFormat="1" ht="22.5" customHeight="1">
      <c r="B443" s="186"/>
      <c r="C443" s="187"/>
      <c r="D443" s="187"/>
      <c r="E443" s="188" t="s">
        <v>22</v>
      </c>
      <c r="F443" s="271" t="s">
        <v>200</v>
      </c>
      <c r="G443" s="272"/>
      <c r="H443" s="272"/>
      <c r="I443" s="272"/>
      <c r="J443" s="187"/>
      <c r="K443" s="189">
        <v>8</v>
      </c>
      <c r="L443" s="187"/>
      <c r="M443" s="187"/>
      <c r="N443" s="187"/>
      <c r="O443" s="187"/>
      <c r="P443" s="187"/>
      <c r="Q443" s="187"/>
      <c r="R443" s="190"/>
      <c r="T443" s="191"/>
      <c r="U443" s="187"/>
      <c r="V443" s="187"/>
      <c r="W443" s="187"/>
      <c r="X443" s="187"/>
      <c r="Y443" s="187"/>
      <c r="Z443" s="187"/>
      <c r="AA443" s="192"/>
      <c r="AT443" s="193" t="s">
        <v>199</v>
      </c>
      <c r="AU443" s="193" t="s">
        <v>140</v>
      </c>
      <c r="AV443" s="11" t="s">
        <v>181</v>
      </c>
      <c r="AW443" s="11" t="s">
        <v>37</v>
      </c>
      <c r="AX443" s="11" t="s">
        <v>88</v>
      </c>
      <c r="AY443" s="193" t="s">
        <v>176</v>
      </c>
    </row>
    <row r="444" spans="2:65" s="1" customFormat="1" ht="44.25" customHeight="1">
      <c r="B444" s="38"/>
      <c r="C444" s="202" t="s">
        <v>966</v>
      </c>
      <c r="D444" s="202" t="s">
        <v>352</v>
      </c>
      <c r="E444" s="203" t="s">
        <v>2944</v>
      </c>
      <c r="F444" s="307" t="s">
        <v>2945</v>
      </c>
      <c r="G444" s="307"/>
      <c r="H444" s="307"/>
      <c r="I444" s="307"/>
      <c r="J444" s="204" t="s">
        <v>461</v>
      </c>
      <c r="K444" s="205">
        <v>2</v>
      </c>
      <c r="L444" s="308">
        <v>0</v>
      </c>
      <c r="M444" s="309"/>
      <c r="N444" s="310">
        <f>ROUND(L444*K444,2)</f>
        <v>0</v>
      </c>
      <c r="O444" s="268"/>
      <c r="P444" s="268"/>
      <c r="Q444" s="268"/>
      <c r="R444" s="40"/>
      <c r="T444" s="175" t="s">
        <v>22</v>
      </c>
      <c r="U444" s="47" t="s">
        <v>45</v>
      </c>
      <c r="V444" s="39"/>
      <c r="W444" s="176">
        <f>V444*K444</f>
        <v>0</v>
      </c>
      <c r="X444" s="176">
        <v>0</v>
      </c>
      <c r="Y444" s="176">
        <f>X444*K444</f>
        <v>0</v>
      </c>
      <c r="Z444" s="176">
        <v>0</v>
      </c>
      <c r="AA444" s="177">
        <f>Z444*K444</f>
        <v>0</v>
      </c>
      <c r="AR444" s="21" t="s">
        <v>209</v>
      </c>
      <c r="AT444" s="21" t="s">
        <v>352</v>
      </c>
      <c r="AU444" s="21" t="s">
        <v>140</v>
      </c>
      <c r="AY444" s="21" t="s">
        <v>176</v>
      </c>
      <c r="BE444" s="113">
        <f>IF(U444="základní",N444,0)</f>
        <v>0</v>
      </c>
      <c r="BF444" s="113">
        <f>IF(U444="snížená",N444,0)</f>
        <v>0</v>
      </c>
      <c r="BG444" s="113">
        <f>IF(U444="zákl. přenesená",N444,0)</f>
        <v>0</v>
      </c>
      <c r="BH444" s="113">
        <f>IF(U444="sníž. přenesená",N444,0)</f>
        <v>0</v>
      </c>
      <c r="BI444" s="113">
        <f>IF(U444="nulová",N444,0)</f>
        <v>0</v>
      </c>
      <c r="BJ444" s="21" t="s">
        <v>88</v>
      </c>
      <c r="BK444" s="113">
        <f>ROUND(L444*K444,2)</f>
        <v>0</v>
      </c>
      <c r="BL444" s="21" t="s">
        <v>181</v>
      </c>
      <c r="BM444" s="21" t="s">
        <v>966</v>
      </c>
    </row>
    <row r="445" spans="2:47" s="1" customFormat="1" ht="22.5" customHeight="1">
      <c r="B445" s="38"/>
      <c r="C445" s="39"/>
      <c r="D445" s="39"/>
      <c r="E445" s="39"/>
      <c r="F445" s="315" t="s">
        <v>2946</v>
      </c>
      <c r="G445" s="316"/>
      <c r="H445" s="316"/>
      <c r="I445" s="316"/>
      <c r="J445" s="39"/>
      <c r="K445" s="39"/>
      <c r="L445" s="39"/>
      <c r="M445" s="39"/>
      <c r="N445" s="39"/>
      <c r="O445" s="39"/>
      <c r="P445" s="39"/>
      <c r="Q445" s="39"/>
      <c r="R445" s="40"/>
      <c r="T445" s="146"/>
      <c r="U445" s="39"/>
      <c r="V445" s="39"/>
      <c r="W445" s="39"/>
      <c r="X445" s="39"/>
      <c r="Y445" s="39"/>
      <c r="Z445" s="39"/>
      <c r="AA445" s="81"/>
      <c r="AT445" s="21" t="s">
        <v>475</v>
      </c>
      <c r="AU445" s="21" t="s">
        <v>140</v>
      </c>
    </row>
    <row r="446" spans="2:51" s="10" customFormat="1" ht="22.5" customHeight="1">
      <c r="B446" s="178"/>
      <c r="C446" s="179"/>
      <c r="D446" s="179"/>
      <c r="E446" s="180" t="s">
        <v>22</v>
      </c>
      <c r="F446" s="303" t="s">
        <v>2897</v>
      </c>
      <c r="G446" s="304"/>
      <c r="H446" s="304"/>
      <c r="I446" s="304"/>
      <c r="J446" s="179"/>
      <c r="K446" s="181">
        <v>2</v>
      </c>
      <c r="L446" s="179"/>
      <c r="M446" s="179"/>
      <c r="N446" s="179"/>
      <c r="O446" s="179"/>
      <c r="P446" s="179"/>
      <c r="Q446" s="179"/>
      <c r="R446" s="182"/>
      <c r="T446" s="183"/>
      <c r="U446" s="179"/>
      <c r="V446" s="179"/>
      <c r="W446" s="179"/>
      <c r="X446" s="179"/>
      <c r="Y446" s="179"/>
      <c r="Z446" s="179"/>
      <c r="AA446" s="184"/>
      <c r="AT446" s="185" t="s">
        <v>199</v>
      </c>
      <c r="AU446" s="185" t="s">
        <v>140</v>
      </c>
      <c r="AV446" s="10" t="s">
        <v>140</v>
      </c>
      <c r="AW446" s="10" t="s">
        <v>37</v>
      </c>
      <c r="AX446" s="10" t="s">
        <v>80</v>
      </c>
      <c r="AY446" s="185" t="s">
        <v>176</v>
      </c>
    </row>
    <row r="447" spans="2:51" s="11" customFormat="1" ht="22.5" customHeight="1">
      <c r="B447" s="186"/>
      <c r="C447" s="187"/>
      <c r="D447" s="187"/>
      <c r="E447" s="188" t="s">
        <v>22</v>
      </c>
      <c r="F447" s="271" t="s">
        <v>200</v>
      </c>
      <c r="G447" s="272"/>
      <c r="H447" s="272"/>
      <c r="I447" s="272"/>
      <c r="J447" s="187"/>
      <c r="K447" s="189">
        <v>2</v>
      </c>
      <c r="L447" s="187"/>
      <c r="M447" s="187"/>
      <c r="N447" s="187"/>
      <c r="O447" s="187"/>
      <c r="P447" s="187"/>
      <c r="Q447" s="187"/>
      <c r="R447" s="190"/>
      <c r="T447" s="191"/>
      <c r="U447" s="187"/>
      <c r="V447" s="187"/>
      <c r="W447" s="187"/>
      <c r="X447" s="187"/>
      <c r="Y447" s="187"/>
      <c r="Z447" s="187"/>
      <c r="AA447" s="192"/>
      <c r="AT447" s="193" t="s">
        <v>199</v>
      </c>
      <c r="AU447" s="193" t="s">
        <v>140</v>
      </c>
      <c r="AV447" s="11" t="s">
        <v>181</v>
      </c>
      <c r="AW447" s="11" t="s">
        <v>37</v>
      </c>
      <c r="AX447" s="11" t="s">
        <v>88</v>
      </c>
      <c r="AY447" s="193" t="s">
        <v>176</v>
      </c>
    </row>
    <row r="448" spans="2:65" s="1" customFormat="1" ht="31.5" customHeight="1">
      <c r="B448" s="38"/>
      <c r="C448" s="171" t="s">
        <v>971</v>
      </c>
      <c r="D448" s="171" t="s">
        <v>177</v>
      </c>
      <c r="E448" s="172" t="s">
        <v>2947</v>
      </c>
      <c r="F448" s="265" t="s">
        <v>2948</v>
      </c>
      <c r="G448" s="265"/>
      <c r="H448" s="265"/>
      <c r="I448" s="265"/>
      <c r="J448" s="173" t="s">
        <v>461</v>
      </c>
      <c r="K448" s="174">
        <v>2</v>
      </c>
      <c r="L448" s="266">
        <v>0</v>
      </c>
      <c r="M448" s="267"/>
      <c r="N448" s="268">
        <f>ROUND(L448*K448,2)</f>
        <v>0</v>
      </c>
      <c r="O448" s="268"/>
      <c r="P448" s="268"/>
      <c r="Q448" s="268"/>
      <c r="R448" s="40"/>
      <c r="T448" s="175" t="s">
        <v>22</v>
      </c>
      <c r="U448" s="47" t="s">
        <v>45</v>
      </c>
      <c r="V448" s="39"/>
      <c r="W448" s="176">
        <f>V448*K448</f>
        <v>0</v>
      </c>
      <c r="X448" s="176">
        <v>0</v>
      </c>
      <c r="Y448" s="176">
        <f>X448*K448</f>
        <v>0</v>
      </c>
      <c r="Z448" s="176">
        <v>0</v>
      </c>
      <c r="AA448" s="177">
        <f>Z448*K448</f>
        <v>0</v>
      </c>
      <c r="AR448" s="21" t="s">
        <v>181</v>
      </c>
      <c r="AT448" s="21" t="s">
        <v>177</v>
      </c>
      <c r="AU448" s="21" t="s">
        <v>140</v>
      </c>
      <c r="AY448" s="21" t="s">
        <v>176</v>
      </c>
      <c r="BE448" s="113">
        <f>IF(U448="základní",N448,0)</f>
        <v>0</v>
      </c>
      <c r="BF448" s="113">
        <f>IF(U448="snížená",N448,0)</f>
        <v>0</v>
      </c>
      <c r="BG448" s="113">
        <f>IF(U448="zákl. přenesená",N448,0)</f>
        <v>0</v>
      </c>
      <c r="BH448" s="113">
        <f>IF(U448="sníž. přenesená",N448,0)</f>
        <v>0</v>
      </c>
      <c r="BI448" s="113">
        <f>IF(U448="nulová",N448,0)</f>
        <v>0</v>
      </c>
      <c r="BJ448" s="21" t="s">
        <v>88</v>
      </c>
      <c r="BK448" s="113">
        <f>ROUND(L448*K448,2)</f>
        <v>0</v>
      </c>
      <c r="BL448" s="21" t="s">
        <v>181</v>
      </c>
      <c r="BM448" s="21" t="s">
        <v>971</v>
      </c>
    </row>
    <row r="449" spans="2:65" s="1" customFormat="1" ht="31.5" customHeight="1">
      <c r="B449" s="38"/>
      <c r="C449" s="202" t="s">
        <v>978</v>
      </c>
      <c r="D449" s="202" t="s">
        <v>352</v>
      </c>
      <c r="E449" s="203" t="s">
        <v>2949</v>
      </c>
      <c r="F449" s="307" t="s">
        <v>2950</v>
      </c>
      <c r="G449" s="307"/>
      <c r="H449" s="307"/>
      <c r="I449" s="307"/>
      <c r="J449" s="204" t="s">
        <v>461</v>
      </c>
      <c r="K449" s="205">
        <v>1</v>
      </c>
      <c r="L449" s="308">
        <v>0</v>
      </c>
      <c r="M449" s="309"/>
      <c r="N449" s="310">
        <f>ROUND(L449*K449,2)</f>
        <v>0</v>
      </c>
      <c r="O449" s="268"/>
      <c r="P449" s="268"/>
      <c r="Q449" s="268"/>
      <c r="R449" s="40"/>
      <c r="T449" s="175" t="s">
        <v>22</v>
      </c>
      <c r="U449" s="47" t="s">
        <v>45</v>
      </c>
      <c r="V449" s="39"/>
      <c r="W449" s="176">
        <f>V449*K449</f>
        <v>0</v>
      </c>
      <c r="X449" s="176">
        <v>0</v>
      </c>
      <c r="Y449" s="176">
        <f>X449*K449</f>
        <v>0</v>
      </c>
      <c r="Z449" s="176">
        <v>0</v>
      </c>
      <c r="AA449" s="177">
        <f>Z449*K449</f>
        <v>0</v>
      </c>
      <c r="AR449" s="21" t="s">
        <v>209</v>
      </c>
      <c r="AT449" s="21" t="s">
        <v>352</v>
      </c>
      <c r="AU449" s="21" t="s">
        <v>140</v>
      </c>
      <c r="AY449" s="21" t="s">
        <v>176</v>
      </c>
      <c r="BE449" s="113">
        <f>IF(U449="základní",N449,0)</f>
        <v>0</v>
      </c>
      <c r="BF449" s="113">
        <f>IF(U449="snížená",N449,0)</f>
        <v>0</v>
      </c>
      <c r="BG449" s="113">
        <f>IF(U449="zákl. přenesená",N449,0)</f>
        <v>0</v>
      </c>
      <c r="BH449" s="113">
        <f>IF(U449="sníž. přenesená",N449,0)</f>
        <v>0</v>
      </c>
      <c r="BI449" s="113">
        <f>IF(U449="nulová",N449,0)</f>
        <v>0</v>
      </c>
      <c r="BJ449" s="21" t="s">
        <v>88</v>
      </c>
      <c r="BK449" s="113">
        <f>ROUND(L449*K449,2)</f>
        <v>0</v>
      </c>
      <c r="BL449" s="21" t="s">
        <v>181</v>
      </c>
      <c r="BM449" s="21" t="s">
        <v>978</v>
      </c>
    </row>
    <row r="450" spans="2:47" s="1" customFormat="1" ht="22.5" customHeight="1">
      <c r="B450" s="38"/>
      <c r="C450" s="39"/>
      <c r="D450" s="39"/>
      <c r="E450" s="39"/>
      <c r="F450" s="315" t="s">
        <v>2951</v>
      </c>
      <c r="G450" s="316"/>
      <c r="H450" s="316"/>
      <c r="I450" s="316"/>
      <c r="J450" s="39"/>
      <c r="K450" s="39"/>
      <c r="L450" s="39"/>
      <c r="M450" s="39"/>
      <c r="N450" s="39"/>
      <c r="O450" s="39"/>
      <c r="P450" s="39"/>
      <c r="Q450" s="39"/>
      <c r="R450" s="40"/>
      <c r="T450" s="146"/>
      <c r="U450" s="39"/>
      <c r="V450" s="39"/>
      <c r="W450" s="39"/>
      <c r="X450" s="39"/>
      <c r="Y450" s="39"/>
      <c r="Z450" s="39"/>
      <c r="AA450" s="81"/>
      <c r="AT450" s="21" t="s">
        <v>475</v>
      </c>
      <c r="AU450" s="21" t="s">
        <v>140</v>
      </c>
    </row>
    <row r="451" spans="2:65" s="1" customFormat="1" ht="31.5" customHeight="1">
      <c r="B451" s="38"/>
      <c r="C451" s="202" t="s">
        <v>983</v>
      </c>
      <c r="D451" s="202" t="s">
        <v>352</v>
      </c>
      <c r="E451" s="203" t="s">
        <v>2952</v>
      </c>
      <c r="F451" s="307" t="s">
        <v>2953</v>
      </c>
      <c r="G451" s="307"/>
      <c r="H451" s="307"/>
      <c r="I451" s="307"/>
      <c r="J451" s="204" t="s">
        <v>461</v>
      </c>
      <c r="K451" s="205">
        <v>1</v>
      </c>
      <c r="L451" s="308">
        <v>0</v>
      </c>
      <c r="M451" s="309"/>
      <c r="N451" s="310">
        <f>ROUND(L451*K451,2)</f>
        <v>0</v>
      </c>
      <c r="O451" s="268"/>
      <c r="P451" s="268"/>
      <c r="Q451" s="268"/>
      <c r="R451" s="40"/>
      <c r="T451" s="175" t="s">
        <v>22</v>
      </c>
      <c r="U451" s="47" t="s">
        <v>45</v>
      </c>
      <c r="V451" s="39"/>
      <c r="W451" s="176">
        <f>V451*K451</f>
        <v>0</v>
      </c>
      <c r="X451" s="176">
        <v>0</v>
      </c>
      <c r="Y451" s="176">
        <f>X451*K451</f>
        <v>0</v>
      </c>
      <c r="Z451" s="176">
        <v>0</v>
      </c>
      <c r="AA451" s="177">
        <f>Z451*K451</f>
        <v>0</v>
      </c>
      <c r="AR451" s="21" t="s">
        <v>209</v>
      </c>
      <c r="AT451" s="21" t="s">
        <v>352</v>
      </c>
      <c r="AU451" s="21" t="s">
        <v>140</v>
      </c>
      <c r="AY451" s="21" t="s">
        <v>176</v>
      </c>
      <c r="BE451" s="113">
        <f>IF(U451="základní",N451,0)</f>
        <v>0</v>
      </c>
      <c r="BF451" s="113">
        <f>IF(U451="snížená",N451,0)</f>
        <v>0</v>
      </c>
      <c r="BG451" s="113">
        <f>IF(U451="zákl. přenesená",N451,0)</f>
        <v>0</v>
      </c>
      <c r="BH451" s="113">
        <f>IF(U451="sníž. přenesená",N451,0)</f>
        <v>0</v>
      </c>
      <c r="BI451" s="113">
        <f>IF(U451="nulová",N451,0)</f>
        <v>0</v>
      </c>
      <c r="BJ451" s="21" t="s">
        <v>88</v>
      </c>
      <c r="BK451" s="113">
        <f>ROUND(L451*K451,2)</f>
        <v>0</v>
      </c>
      <c r="BL451" s="21" t="s">
        <v>181</v>
      </c>
      <c r="BM451" s="21" t="s">
        <v>983</v>
      </c>
    </row>
    <row r="452" spans="2:47" s="1" customFormat="1" ht="22.5" customHeight="1">
      <c r="B452" s="38"/>
      <c r="C452" s="39"/>
      <c r="D452" s="39"/>
      <c r="E452" s="39"/>
      <c r="F452" s="315" t="s">
        <v>2954</v>
      </c>
      <c r="G452" s="316"/>
      <c r="H452" s="316"/>
      <c r="I452" s="316"/>
      <c r="J452" s="39"/>
      <c r="K452" s="39"/>
      <c r="L452" s="39"/>
      <c r="M452" s="39"/>
      <c r="N452" s="39"/>
      <c r="O452" s="39"/>
      <c r="P452" s="39"/>
      <c r="Q452" s="39"/>
      <c r="R452" s="40"/>
      <c r="T452" s="146"/>
      <c r="U452" s="39"/>
      <c r="V452" s="39"/>
      <c r="W452" s="39"/>
      <c r="X452" s="39"/>
      <c r="Y452" s="39"/>
      <c r="Z452" s="39"/>
      <c r="AA452" s="81"/>
      <c r="AT452" s="21" t="s">
        <v>475</v>
      </c>
      <c r="AU452" s="21" t="s">
        <v>140</v>
      </c>
    </row>
    <row r="453" spans="2:51" s="10" customFormat="1" ht="22.5" customHeight="1">
      <c r="B453" s="178"/>
      <c r="C453" s="179"/>
      <c r="D453" s="179"/>
      <c r="E453" s="180" t="s">
        <v>22</v>
      </c>
      <c r="F453" s="303" t="s">
        <v>2903</v>
      </c>
      <c r="G453" s="304"/>
      <c r="H453" s="304"/>
      <c r="I453" s="304"/>
      <c r="J453" s="179"/>
      <c r="K453" s="181">
        <v>1</v>
      </c>
      <c r="L453" s="179"/>
      <c r="M453" s="179"/>
      <c r="N453" s="179"/>
      <c r="O453" s="179"/>
      <c r="P453" s="179"/>
      <c r="Q453" s="179"/>
      <c r="R453" s="182"/>
      <c r="T453" s="183"/>
      <c r="U453" s="179"/>
      <c r="V453" s="179"/>
      <c r="W453" s="179"/>
      <c r="X453" s="179"/>
      <c r="Y453" s="179"/>
      <c r="Z453" s="179"/>
      <c r="AA453" s="184"/>
      <c r="AT453" s="185" t="s">
        <v>199</v>
      </c>
      <c r="AU453" s="185" t="s">
        <v>140</v>
      </c>
      <c r="AV453" s="10" t="s">
        <v>140</v>
      </c>
      <c r="AW453" s="10" t="s">
        <v>37</v>
      </c>
      <c r="AX453" s="10" t="s">
        <v>80</v>
      </c>
      <c r="AY453" s="185" t="s">
        <v>176</v>
      </c>
    </row>
    <row r="454" spans="2:51" s="11" customFormat="1" ht="22.5" customHeight="1">
      <c r="B454" s="186"/>
      <c r="C454" s="187"/>
      <c r="D454" s="187"/>
      <c r="E454" s="188" t="s">
        <v>22</v>
      </c>
      <c r="F454" s="271" t="s">
        <v>200</v>
      </c>
      <c r="G454" s="272"/>
      <c r="H454" s="272"/>
      <c r="I454" s="272"/>
      <c r="J454" s="187"/>
      <c r="K454" s="189">
        <v>1</v>
      </c>
      <c r="L454" s="187"/>
      <c r="M454" s="187"/>
      <c r="N454" s="187"/>
      <c r="O454" s="187"/>
      <c r="P454" s="187"/>
      <c r="Q454" s="187"/>
      <c r="R454" s="190"/>
      <c r="T454" s="191"/>
      <c r="U454" s="187"/>
      <c r="V454" s="187"/>
      <c r="W454" s="187"/>
      <c r="X454" s="187"/>
      <c r="Y454" s="187"/>
      <c r="Z454" s="187"/>
      <c r="AA454" s="192"/>
      <c r="AT454" s="193" t="s">
        <v>199</v>
      </c>
      <c r="AU454" s="193" t="s">
        <v>140</v>
      </c>
      <c r="AV454" s="11" t="s">
        <v>181</v>
      </c>
      <c r="AW454" s="11" t="s">
        <v>37</v>
      </c>
      <c r="AX454" s="11" t="s">
        <v>88</v>
      </c>
      <c r="AY454" s="193" t="s">
        <v>176</v>
      </c>
    </row>
    <row r="455" spans="2:65" s="1" customFormat="1" ht="31.5" customHeight="1">
      <c r="B455" s="38"/>
      <c r="C455" s="171" t="s">
        <v>988</v>
      </c>
      <c r="D455" s="171" t="s">
        <v>177</v>
      </c>
      <c r="E455" s="172" t="s">
        <v>2955</v>
      </c>
      <c r="F455" s="265" t="s">
        <v>2956</v>
      </c>
      <c r="G455" s="265"/>
      <c r="H455" s="265"/>
      <c r="I455" s="265"/>
      <c r="J455" s="173" t="s">
        <v>461</v>
      </c>
      <c r="K455" s="174">
        <v>1</v>
      </c>
      <c r="L455" s="266">
        <v>0</v>
      </c>
      <c r="M455" s="267"/>
      <c r="N455" s="268">
        <f>ROUND(L455*K455,2)</f>
        <v>0</v>
      </c>
      <c r="O455" s="268"/>
      <c r="P455" s="268"/>
      <c r="Q455" s="268"/>
      <c r="R455" s="40"/>
      <c r="T455" s="175" t="s">
        <v>22</v>
      </c>
      <c r="U455" s="47" t="s">
        <v>45</v>
      </c>
      <c r="V455" s="39"/>
      <c r="W455" s="176">
        <f>V455*K455</f>
        <v>0</v>
      </c>
      <c r="X455" s="176">
        <v>0</v>
      </c>
      <c r="Y455" s="176">
        <f>X455*K455</f>
        <v>0</v>
      </c>
      <c r="Z455" s="176">
        <v>0</v>
      </c>
      <c r="AA455" s="177">
        <f>Z455*K455</f>
        <v>0</v>
      </c>
      <c r="AR455" s="21" t="s">
        <v>181</v>
      </c>
      <c r="AT455" s="21" t="s">
        <v>177</v>
      </c>
      <c r="AU455" s="21" t="s">
        <v>140</v>
      </c>
      <c r="AY455" s="21" t="s">
        <v>176</v>
      </c>
      <c r="BE455" s="113">
        <f>IF(U455="základní",N455,0)</f>
        <v>0</v>
      </c>
      <c r="BF455" s="113">
        <f>IF(U455="snížená",N455,0)</f>
        <v>0</v>
      </c>
      <c r="BG455" s="113">
        <f>IF(U455="zákl. přenesená",N455,0)</f>
        <v>0</v>
      </c>
      <c r="BH455" s="113">
        <f>IF(U455="sníž. přenesená",N455,0)</f>
        <v>0</v>
      </c>
      <c r="BI455" s="113">
        <f>IF(U455="nulová",N455,0)</f>
        <v>0</v>
      </c>
      <c r="BJ455" s="21" t="s">
        <v>88</v>
      </c>
      <c r="BK455" s="113">
        <f>ROUND(L455*K455,2)</f>
        <v>0</v>
      </c>
      <c r="BL455" s="21" t="s">
        <v>181</v>
      </c>
      <c r="BM455" s="21" t="s">
        <v>988</v>
      </c>
    </row>
    <row r="456" spans="2:65" s="1" customFormat="1" ht="31.5" customHeight="1">
      <c r="B456" s="38"/>
      <c r="C456" s="202" t="s">
        <v>993</v>
      </c>
      <c r="D456" s="202" t="s">
        <v>352</v>
      </c>
      <c r="E456" s="203" t="s">
        <v>2957</v>
      </c>
      <c r="F456" s="307" t="s">
        <v>2958</v>
      </c>
      <c r="G456" s="307"/>
      <c r="H456" s="307"/>
      <c r="I456" s="307"/>
      <c r="J456" s="204" t="s">
        <v>461</v>
      </c>
      <c r="K456" s="205">
        <v>1</v>
      </c>
      <c r="L456" s="308">
        <v>0</v>
      </c>
      <c r="M456" s="309"/>
      <c r="N456" s="310">
        <f>ROUND(L456*K456,2)</f>
        <v>0</v>
      </c>
      <c r="O456" s="268"/>
      <c r="P456" s="268"/>
      <c r="Q456" s="268"/>
      <c r="R456" s="40"/>
      <c r="T456" s="175" t="s">
        <v>22</v>
      </c>
      <c r="U456" s="47" t="s">
        <v>45</v>
      </c>
      <c r="V456" s="39"/>
      <c r="W456" s="176">
        <f>V456*K456</f>
        <v>0</v>
      </c>
      <c r="X456" s="176">
        <v>0</v>
      </c>
      <c r="Y456" s="176">
        <f>X456*K456</f>
        <v>0</v>
      </c>
      <c r="Z456" s="176">
        <v>0</v>
      </c>
      <c r="AA456" s="177">
        <f>Z456*K456</f>
        <v>0</v>
      </c>
      <c r="AR456" s="21" t="s">
        <v>209</v>
      </c>
      <c r="AT456" s="21" t="s">
        <v>352</v>
      </c>
      <c r="AU456" s="21" t="s">
        <v>140</v>
      </c>
      <c r="AY456" s="21" t="s">
        <v>176</v>
      </c>
      <c r="BE456" s="113">
        <f>IF(U456="základní",N456,0)</f>
        <v>0</v>
      </c>
      <c r="BF456" s="113">
        <f>IF(U456="snížená",N456,0)</f>
        <v>0</v>
      </c>
      <c r="BG456" s="113">
        <f>IF(U456="zákl. přenesená",N456,0)</f>
        <v>0</v>
      </c>
      <c r="BH456" s="113">
        <f>IF(U456="sníž. přenesená",N456,0)</f>
        <v>0</v>
      </c>
      <c r="BI456" s="113">
        <f>IF(U456="nulová",N456,0)</f>
        <v>0</v>
      </c>
      <c r="BJ456" s="21" t="s">
        <v>88</v>
      </c>
      <c r="BK456" s="113">
        <f>ROUND(L456*K456,2)</f>
        <v>0</v>
      </c>
      <c r="BL456" s="21" t="s">
        <v>181</v>
      </c>
      <c r="BM456" s="21" t="s">
        <v>993</v>
      </c>
    </row>
    <row r="457" spans="2:47" s="1" customFormat="1" ht="22.5" customHeight="1">
      <c r="B457" s="38"/>
      <c r="C457" s="39"/>
      <c r="D457" s="39"/>
      <c r="E457" s="39"/>
      <c r="F457" s="315" t="s">
        <v>2959</v>
      </c>
      <c r="G457" s="316"/>
      <c r="H457" s="316"/>
      <c r="I457" s="316"/>
      <c r="J457" s="39"/>
      <c r="K457" s="39"/>
      <c r="L457" s="39"/>
      <c r="M457" s="39"/>
      <c r="N457" s="39"/>
      <c r="O457" s="39"/>
      <c r="P457" s="39"/>
      <c r="Q457" s="39"/>
      <c r="R457" s="40"/>
      <c r="T457" s="146"/>
      <c r="U457" s="39"/>
      <c r="V457" s="39"/>
      <c r="W457" s="39"/>
      <c r="X457" s="39"/>
      <c r="Y457" s="39"/>
      <c r="Z457" s="39"/>
      <c r="AA457" s="81"/>
      <c r="AT457" s="21" t="s">
        <v>475</v>
      </c>
      <c r="AU457" s="21" t="s">
        <v>140</v>
      </c>
    </row>
    <row r="458" spans="2:51" s="10" customFormat="1" ht="22.5" customHeight="1">
      <c r="B458" s="178"/>
      <c r="C458" s="179"/>
      <c r="D458" s="179"/>
      <c r="E458" s="180" t="s">
        <v>22</v>
      </c>
      <c r="F458" s="303" t="s">
        <v>2903</v>
      </c>
      <c r="G458" s="304"/>
      <c r="H458" s="304"/>
      <c r="I458" s="304"/>
      <c r="J458" s="179"/>
      <c r="K458" s="181">
        <v>1</v>
      </c>
      <c r="L458" s="179"/>
      <c r="M458" s="179"/>
      <c r="N458" s="179"/>
      <c r="O458" s="179"/>
      <c r="P458" s="179"/>
      <c r="Q458" s="179"/>
      <c r="R458" s="182"/>
      <c r="T458" s="183"/>
      <c r="U458" s="179"/>
      <c r="V458" s="179"/>
      <c r="W458" s="179"/>
      <c r="X458" s="179"/>
      <c r="Y458" s="179"/>
      <c r="Z458" s="179"/>
      <c r="AA458" s="184"/>
      <c r="AT458" s="185" t="s">
        <v>199</v>
      </c>
      <c r="AU458" s="185" t="s">
        <v>140</v>
      </c>
      <c r="AV458" s="10" t="s">
        <v>140</v>
      </c>
      <c r="AW458" s="10" t="s">
        <v>37</v>
      </c>
      <c r="AX458" s="10" t="s">
        <v>80</v>
      </c>
      <c r="AY458" s="185" t="s">
        <v>176</v>
      </c>
    </row>
    <row r="459" spans="2:51" s="11" customFormat="1" ht="22.5" customHeight="1">
      <c r="B459" s="186"/>
      <c r="C459" s="187"/>
      <c r="D459" s="187"/>
      <c r="E459" s="188" t="s">
        <v>22</v>
      </c>
      <c r="F459" s="271" t="s">
        <v>200</v>
      </c>
      <c r="G459" s="272"/>
      <c r="H459" s="272"/>
      <c r="I459" s="272"/>
      <c r="J459" s="187"/>
      <c r="K459" s="189">
        <v>1</v>
      </c>
      <c r="L459" s="187"/>
      <c r="M459" s="187"/>
      <c r="N459" s="187"/>
      <c r="O459" s="187"/>
      <c r="P459" s="187"/>
      <c r="Q459" s="187"/>
      <c r="R459" s="190"/>
      <c r="T459" s="191"/>
      <c r="U459" s="187"/>
      <c r="V459" s="187"/>
      <c r="W459" s="187"/>
      <c r="X459" s="187"/>
      <c r="Y459" s="187"/>
      <c r="Z459" s="187"/>
      <c r="AA459" s="192"/>
      <c r="AT459" s="193" t="s">
        <v>199</v>
      </c>
      <c r="AU459" s="193" t="s">
        <v>140</v>
      </c>
      <c r="AV459" s="11" t="s">
        <v>181</v>
      </c>
      <c r="AW459" s="11" t="s">
        <v>37</v>
      </c>
      <c r="AX459" s="11" t="s">
        <v>88</v>
      </c>
      <c r="AY459" s="193" t="s">
        <v>176</v>
      </c>
    </row>
    <row r="460" spans="2:65" s="1" customFormat="1" ht="31.5" customHeight="1">
      <c r="B460" s="38"/>
      <c r="C460" s="171" t="s">
        <v>1006</v>
      </c>
      <c r="D460" s="171" t="s">
        <v>177</v>
      </c>
      <c r="E460" s="172" t="s">
        <v>2960</v>
      </c>
      <c r="F460" s="265" t="s">
        <v>2961</v>
      </c>
      <c r="G460" s="265"/>
      <c r="H460" s="265"/>
      <c r="I460" s="265"/>
      <c r="J460" s="173" t="s">
        <v>461</v>
      </c>
      <c r="K460" s="174">
        <v>1</v>
      </c>
      <c r="L460" s="266">
        <v>0</v>
      </c>
      <c r="M460" s="267"/>
      <c r="N460" s="268">
        <f>ROUND(L460*K460,2)</f>
        <v>0</v>
      </c>
      <c r="O460" s="268"/>
      <c r="P460" s="268"/>
      <c r="Q460" s="268"/>
      <c r="R460" s="40"/>
      <c r="T460" s="175" t="s">
        <v>22</v>
      </c>
      <c r="U460" s="47" t="s">
        <v>45</v>
      </c>
      <c r="V460" s="39"/>
      <c r="W460" s="176">
        <f>V460*K460</f>
        <v>0</v>
      </c>
      <c r="X460" s="176">
        <v>0</v>
      </c>
      <c r="Y460" s="176">
        <f>X460*K460</f>
        <v>0</v>
      </c>
      <c r="Z460" s="176">
        <v>0</v>
      </c>
      <c r="AA460" s="177">
        <f>Z460*K460</f>
        <v>0</v>
      </c>
      <c r="AR460" s="21" t="s">
        <v>181</v>
      </c>
      <c r="AT460" s="21" t="s">
        <v>177</v>
      </c>
      <c r="AU460" s="21" t="s">
        <v>140</v>
      </c>
      <c r="AY460" s="21" t="s">
        <v>176</v>
      </c>
      <c r="BE460" s="113">
        <f>IF(U460="základní",N460,0)</f>
        <v>0</v>
      </c>
      <c r="BF460" s="113">
        <f>IF(U460="snížená",N460,0)</f>
        <v>0</v>
      </c>
      <c r="BG460" s="113">
        <f>IF(U460="zákl. přenesená",N460,0)</f>
        <v>0</v>
      </c>
      <c r="BH460" s="113">
        <f>IF(U460="sníž. přenesená",N460,0)</f>
        <v>0</v>
      </c>
      <c r="BI460" s="113">
        <f>IF(U460="nulová",N460,0)</f>
        <v>0</v>
      </c>
      <c r="BJ460" s="21" t="s">
        <v>88</v>
      </c>
      <c r="BK460" s="113">
        <f>ROUND(L460*K460,2)</f>
        <v>0</v>
      </c>
      <c r="BL460" s="21" t="s">
        <v>181</v>
      </c>
      <c r="BM460" s="21" t="s">
        <v>1006</v>
      </c>
    </row>
    <row r="461" spans="2:51" s="10" customFormat="1" ht="22.5" customHeight="1">
      <c r="B461" s="178"/>
      <c r="C461" s="179"/>
      <c r="D461" s="179"/>
      <c r="E461" s="180" t="s">
        <v>22</v>
      </c>
      <c r="F461" s="269" t="s">
        <v>2863</v>
      </c>
      <c r="G461" s="270"/>
      <c r="H461" s="270"/>
      <c r="I461" s="270"/>
      <c r="J461" s="179"/>
      <c r="K461" s="181">
        <v>1</v>
      </c>
      <c r="L461" s="179"/>
      <c r="M461" s="179"/>
      <c r="N461" s="179"/>
      <c r="O461" s="179"/>
      <c r="P461" s="179"/>
      <c r="Q461" s="179"/>
      <c r="R461" s="182"/>
      <c r="T461" s="183"/>
      <c r="U461" s="179"/>
      <c r="V461" s="179"/>
      <c r="W461" s="179"/>
      <c r="X461" s="179"/>
      <c r="Y461" s="179"/>
      <c r="Z461" s="179"/>
      <c r="AA461" s="184"/>
      <c r="AT461" s="185" t="s">
        <v>199</v>
      </c>
      <c r="AU461" s="185" t="s">
        <v>140</v>
      </c>
      <c r="AV461" s="10" t="s">
        <v>140</v>
      </c>
      <c r="AW461" s="10" t="s">
        <v>37</v>
      </c>
      <c r="AX461" s="10" t="s">
        <v>80</v>
      </c>
      <c r="AY461" s="185" t="s">
        <v>176</v>
      </c>
    </row>
    <row r="462" spans="2:51" s="11" customFormat="1" ht="22.5" customHeight="1">
      <c r="B462" s="186"/>
      <c r="C462" s="187"/>
      <c r="D462" s="187"/>
      <c r="E462" s="188" t="s">
        <v>22</v>
      </c>
      <c r="F462" s="271" t="s">
        <v>200</v>
      </c>
      <c r="G462" s="272"/>
      <c r="H462" s="272"/>
      <c r="I462" s="272"/>
      <c r="J462" s="187"/>
      <c r="K462" s="189">
        <v>1</v>
      </c>
      <c r="L462" s="187"/>
      <c r="M462" s="187"/>
      <c r="N462" s="187"/>
      <c r="O462" s="187"/>
      <c r="P462" s="187"/>
      <c r="Q462" s="187"/>
      <c r="R462" s="190"/>
      <c r="T462" s="191"/>
      <c r="U462" s="187"/>
      <c r="V462" s="187"/>
      <c r="W462" s="187"/>
      <c r="X462" s="187"/>
      <c r="Y462" s="187"/>
      <c r="Z462" s="187"/>
      <c r="AA462" s="192"/>
      <c r="AT462" s="193" t="s">
        <v>199</v>
      </c>
      <c r="AU462" s="193" t="s">
        <v>140</v>
      </c>
      <c r="AV462" s="11" t="s">
        <v>181</v>
      </c>
      <c r="AW462" s="11" t="s">
        <v>37</v>
      </c>
      <c r="AX462" s="11" t="s">
        <v>88</v>
      </c>
      <c r="AY462" s="193" t="s">
        <v>176</v>
      </c>
    </row>
    <row r="463" spans="2:65" s="1" customFormat="1" ht="22.5" customHeight="1">
      <c r="B463" s="38"/>
      <c r="C463" s="202" t="s">
        <v>1011</v>
      </c>
      <c r="D463" s="202" t="s">
        <v>352</v>
      </c>
      <c r="E463" s="203" t="s">
        <v>2962</v>
      </c>
      <c r="F463" s="307" t="s">
        <v>2963</v>
      </c>
      <c r="G463" s="307"/>
      <c r="H463" s="307"/>
      <c r="I463" s="307"/>
      <c r="J463" s="204" t="s">
        <v>2627</v>
      </c>
      <c r="K463" s="205">
        <v>1</v>
      </c>
      <c r="L463" s="308">
        <v>0</v>
      </c>
      <c r="M463" s="309"/>
      <c r="N463" s="310">
        <f>ROUND(L463*K463,2)</f>
        <v>0</v>
      </c>
      <c r="O463" s="268"/>
      <c r="P463" s="268"/>
      <c r="Q463" s="268"/>
      <c r="R463" s="40"/>
      <c r="T463" s="175" t="s">
        <v>22</v>
      </c>
      <c r="U463" s="47" t="s">
        <v>45</v>
      </c>
      <c r="V463" s="39"/>
      <c r="W463" s="176">
        <f>V463*K463</f>
        <v>0</v>
      </c>
      <c r="X463" s="176">
        <v>0</v>
      </c>
      <c r="Y463" s="176">
        <f>X463*K463</f>
        <v>0</v>
      </c>
      <c r="Z463" s="176">
        <v>0</v>
      </c>
      <c r="AA463" s="177">
        <f>Z463*K463</f>
        <v>0</v>
      </c>
      <c r="AR463" s="21" t="s">
        <v>209</v>
      </c>
      <c r="AT463" s="21" t="s">
        <v>352</v>
      </c>
      <c r="AU463" s="21" t="s">
        <v>140</v>
      </c>
      <c r="AY463" s="21" t="s">
        <v>176</v>
      </c>
      <c r="BE463" s="113">
        <f>IF(U463="základní",N463,0)</f>
        <v>0</v>
      </c>
      <c r="BF463" s="113">
        <f>IF(U463="snížená",N463,0)</f>
        <v>0</v>
      </c>
      <c r="BG463" s="113">
        <f>IF(U463="zákl. přenesená",N463,0)</f>
        <v>0</v>
      </c>
      <c r="BH463" s="113">
        <f>IF(U463="sníž. přenesená",N463,0)</f>
        <v>0</v>
      </c>
      <c r="BI463" s="113">
        <f>IF(U463="nulová",N463,0)</f>
        <v>0</v>
      </c>
      <c r="BJ463" s="21" t="s">
        <v>88</v>
      </c>
      <c r="BK463" s="113">
        <f>ROUND(L463*K463,2)</f>
        <v>0</v>
      </c>
      <c r="BL463" s="21" t="s">
        <v>181</v>
      </c>
      <c r="BM463" s="21" t="s">
        <v>1011</v>
      </c>
    </row>
    <row r="464" spans="2:65" s="1" customFormat="1" ht="31.5" customHeight="1">
      <c r="B464" s="38"/>
      <c r="C464" s="171" t="s">
        <v>1045</v>
      </c>
      <c r="D464" s="171" t="s">
        <v>177</v>
      </c>
      <c r="E464" s="172" t="s">
        <v>2964</v>
      </c>
      <c r="F464" s="265" t="s">
        <v>2965</v>
      </c>
      <c r="G464" s="265"/>
      <c r="H464" s="265"/>
      <c r="I464" s="265"/>
      <c r="J464" s="173" t="s">
        <v>461</v>
      </c>
      <c r="K464" s="174">
        <v>1</v>
      </c>
      <c r="L464" s="266">
        <v>0</v>
      </c>
      <c r="M464" s="267"/>
      <c r="N464" s="268">
        <f>ROUND(L464*K464,2)</f>
        <v>0</v>
      </c>
      <c r="O464" s="268"/>
      <c r="P464" s="268"/>
      <c r="Q464" s="268"/>
      <c r="R464" s="40"/>
      <c r="T464" s="175" t="s">
        <v>22</v>
      </c>
      <c r="U464" s="47" t="s">
        <v>45</v>
      </c>
      <c r="V464" s="39"/>
      <c r="W464" s="176">
        <f>V464*K464</f>
        <v>0</v>
      </c>
      <c r="X464" s="176">
        <v>0</v>
      </c>
      <c r="Y464" s="176">
        <f>X464*K464</f>
        <v>0</v>
      </c>
      <c r="Z464" s="176">
        <v>0</v>
      </c>
      <c r="AA464" s="177">
        <f>Z464*K464</f>
        <v>0</v>
      </c>
      <c r="AR464" s="21" t="s">
        <v>181</v>
      </c>
      <c r="AT464" s="21" t="s">
        <v>177</v>
      </c>
      <c r="AU464" s="21" t="s">
        <v>140</v>
      </c>
      <c r="AY464" s="21" t="s">
        <v>176</v>
      </c>
      <c r="BE464" s="113">
        <f>IF(U464="základní",N464,0)</f>
        <v>0</v>
      </c>
      <c r="BF464" s="113">
        <f>IF(U464="snížená",N464,0)</f>
        <v>0</v>
      </c>
      <c r="BG464" s="113">
        <f>IF(U464="zákl. přenesená",N464,0)</f>
        <v>0</v>
      </c>
      <c r="BH464" s="113">
        <f>IF(U464="sníž. přenesená",N464,0)</f>
        <v>0</v>
      </c>
      <c r="BI464" s="113">
        <f>IF(U464="nulová",N464,0)</f>
        <v>0</v>
      </c>
      <c r="BJ464" s="21" t="s">
        <v>88</v>
      </c>
      <c r="BK464" s="113">
        <f>ROUND(L464*K464,2)</f>
        <v>0</v>
      </c>
      <c r="BL464" s="21" t="s">
        <v>181</v>
      </c>
      <c r="BM464" s="21" t="s">
        <v>1045</v>
      </c>
    </row>
    <row r="465" spans="2:65" s="1" customFormat="1" ht="31.5" customHeight="1">
      <c r="B465" s="38"/>
      <c r="C465" s="202" t="s">
        <v>1051</v>
      </c>
      <c r="D465" s="202" t="s">
        <v>352</v>
      </c>
      <c r="E465" s="203" t="s">
        <v>2966</v>
      </c>
      <c r="F465" s="307" t="s">
        <v>2967</v>
      </c>
      <c r="G465" s="307"/>
      <c r="H465" s="307"/>
      <c r="I465" s="307"/>
      <c r="J465" s="204" t="s">
        <v>2627</v>
      </c>
      <c r="K465" s="205">
        <v>1</v>
      </c>
      <c r="L465" s="308">
        <v>0</v>
      </c>
      <c r="M465" s="309"/>
      <c r="N465" s="310">
        <f>ROUND(L465*K465,2)</f>
        <v>0</v>
      </c>
      <c r="O465" s="268"/>
      <c r="P465" s="268"/>
      <c r="Q465" s="268"/>
      <c r="R465" s="40"/>
      <c r="T465" s="175" t="s">
        <v>22</v>
      </c>
      <c r="U465" s="47" t="s">
        <v>45</v>
      </c>
      <c r="V465" s="39"/>
      <c r="W465" s="176">
        <f>V465*K465</f>
        <v>0</v>
      </c>
      <c r="X465" s="176">
        <v>0</v>
      </c>
      <c r="Y465" s="176">
        <f>X465*K465</f>
        <v>0</v>
      </c>
      <c r="Z465" s="176">
        <v>0</v>
      </c>
      <c r="AA465" s="177">
        <f>Z465*K465</f>
        <v>0</v>
      </c>
      <c r="AR465" s="21" t="s">
        <v>209</v>
      </c>
      <c r="AT465" s="21" t="s">
        <v>352</v>
      </c>
      <c r="AU465" s="21" t="s">
        <v>140</v>
      </c>
      <c r="AY465" s="21" t="s">
        <v>176</v>
      </c>
      <c r="BE465" s="113">
        <f>IF(U465="základní",N465,0)</f>
        <v>0</v>
      </c>
      <c r="BF465" s="113">
        <f>IF(U465="snížená",N465,0)</f>
        <v>0</v>
      </c>
      <c r="BG465" s="113">
        <f>IF(U465="zákl. přenesená",N465,0)</f>
        <v>0</v>
      </c>
      <c r="BH465" s="113">
        <f>IF(U465="sníž. přenesená",N465,0)</f>
        <v>0</v>
      </c>
      <c r="BI465" s="113">
        <f>IF(U465="nulová",N465,0)</f>
        <v>0</v>
      </c>
      <c r="BJ465" s="21" t="s">
        <v>88</v>
      </c>
      <c r="BK465" s="113">
        <f>ROUND(L465*K465,2)</f>
        <v>0</v>
      </c>
      <c r="BL465" s="21" t="s">
        <v>181</v>
      </c>
      <c r="BM465" s="21" t="s">
        <v>1051</v>
      </c>
    </row>
    <row r="466" spans="2:47" s="1" customFormat="1" ht="22.5" customHeight="1">
      <c r="B466" s="38"/>
      <c r="C466" s="39"/>
      <c r="D466" s="39"/>
      <c r="E466" s="39"/>
      <c r="F466" s="315" t="s">
        <v>2968</v>
      </c>
      <c r="G466" s="316"/>
      <c r="H466" s="316"/>
      <c r="I466" s="316"/>
      <c r="J466" s="39"/>
      <c r="K466" s="39"/>
      <c r="L466" s="39"/>
      <c r="M466" s="39"/>
      <c r="N466" s="39"/>
      <c r="O466" s="39"/>
      <c r="P466" s="39"/>
      <c r="Q466" s="39"/>
      <c r="R466" s="40"/>
      <c r="T466" s="146"/>
      <c r="U466" s="39"/>
      <c r="V466" s="39"/>
      <c r="W466" s="39"/>
      <c r="X466" s="39"/>
      <c r="Y466" s="39"/>
      <c r="Z466" s="39"/>
      <c r="AA466" s="81"/>
      <c r="AT466" s="21" t="s">
        <v>475</v>
      </c>
      <c r="AU466" s="21" t="s">
        <v>140</v>
      </c>
    </row>
    <row r="467" spans="2:63" s="9" customFormat="1" ht="29.85" customHeight="1">
      <c r="B467" s="160"/>
      <c r="C467" s="161"/>
      <c r="D467" s="170" t="s">
        <v>2585</v>
      </c>
      <c r="E467" s="170"/>
      <c r="F467" s="170"/>
      <c r="G467" s="170"/>
      <c r="H467" s="170"/>
      <c r="I467" s="170"/>
      <c r="J467" s="170"/>
      <c r="K467" s="170"/>
      <c r="L467" s="170"/>
      <c r="M467" s="170"/>
      <c r="N467" s="275">
        <f>BK467</f>
        <v>0</v>
      </c>
      <c r="O467" s="276"/>
      <c r="P467" s="276"/>
      <c r="Q467" s="276"/>
      <c r="R467" s="163"/>
      <c r="T467" s="164"/>
      <c r="U467" s="161"/>
      <c r="V467" s="161"/>
      <c r="W467" s="165">
        <f>SUM(W468:W537)</f>
        <v>0</v>
      </c>
      <c r="X467" s="161"/>
      <c r="Y467" s="165">
        <f>SUM(Y468:Y537)</f>
        <v>0</v>
      </c>
      <c r="Z467" s="161"/>
      <c r="AA467" s="166">
        <f>SUM(AA468:AA537)</f>
        <v>0</v>
      </c>
      <c r="AR467" s="167" t="s">
        <v>88</v>
      </c>
      <c r="AT467" s="168" t="s">
        <v>79</v>
      </c>
      <c r="AU467" s="168" t="s">
        <v>88</v>
      </c>
      <c r="AY467" s="167" t="s">
        <v>176</v>
      </c>
      <c r="BK467" s="169">
        <f>SUM(BK468:BK537)</f>
        <v>0</v>
      </c>
    </row>
    <row r="468" spans="2:65" s="1" customFormat="1" ht="31.5" customHeight="1">
      <c r="B468" s="38"/>
      <c r="C468" s="171" t="s">
        <v>1078</v>
      </c>
      <c r="D468" s="171" t="s">
        <v>177</v>
      </c>
      <c r="E468" s="172" t="s">
        <v>2969</v>
      </c>
      <c r="F468" s="265" t="s">
        <v>2970</v>
      </c>
      <c r="G468" s="265"/>
      <c r="H468" s="265"/>
      <c r="I468" s="265"/>
      <c r="J468" s="173" t="s">
        <v>461</v>
      </c>
      <c r="K468" s="174">
        <v>41</v>
      </c>
      <c r="L468" s="266">
        <v>0</v>
      </c>
      <c r="M468" s="267"/>
      <c r="N468" s="268">
        <f>ROUND(L468*K468,2)</f>
        <v>0</v>
      </c>
      <c r="O468" s="268"/>
      <c r="P468" s="268"/>
      <c r="Q468" s="268"/>
      <c r="R468" s="40"/>
      <c r="T468" s="175" t="s">
        <v>22</v>
      </c>
      <c r="U468" s="47" t="s">
        <v>45</v>
      </c>
      <c r="V468" s="39"/>
      <c r="W468" s="176">
        <f>V468*K468</f>
        <v>0</v>
      </c>
      <c r="X468" s="176">
        <v>0</v>
      </c>
      <c r="Y468" s="176">
        <f>X468*K468</f>
        <v>0</v>
      </c>
      <c r="Z468" s="176">
        <v>0</v>
      </c>
      <c r="AA468" s="177">
        <f>Z468*K468</f>
        <v>0</v>
      </c>
      <c r="AR468" s="21" t="s">
        <v>181</v>
      </c>
      <c r="AT468" s="21" t="s">
        <v>177</v>
      </c>
      <c r="AU468" s="21" t="s">
        <v>140</v>
      </c>
      <c r="AY468" s="21" t="s">
        <v>176</v>
      </c>
      <c r="BE468" s="113">
        <f>IF(U468="základní",N468,0)</f>
        <v>0</v>
      </c>
      <c r="BF468" s="113">
        <f>IF(U468="snížená",N468,0)</f>
        <v>0</v>
      </c>
      <c r="BG468" s="113">
        <f>IF(U468="zákl. přenesená",N468,0)</f>
        <v>0</v>
      </c>
      <c r="BH468" s="113">
        <f>IF(U468="sníž. přenesená",N468,0)</f>
        <v>0</v>
      </c>
      <c r="BI468" s="113">
        <f>IF(U468="nulová",N468,0)</f>
        <v>0</v>
      </c>
      <c r="BJ468" s="21" t="s">
        <v>88</v>
      </c>
      <c r="BK468" s="113">
        <f>ROUND(L468*K468,2)</f>
        <v>0</v>
      </c>
      <c r="BL468" s="21" t="s">
        <v>181</v>
      </c>
      <c r="BM468" s="21" t="s">
        <v>1078</v>
      </c>
    </row>
    <row r="469" spans="2:65" s="1" customFormat="1" ht="31.5" customHeight="1">
      <c r="B469" s="38"/>
      <c r="C469" s="202" t="s">
        <v>1108</v>
      </c>
      <c r="D469" s="202" t="s">
        <v>352</v>
      </c>
      <c r="E469" s="203" t="s">
        <v>2971</v>
      </c>
      <c r="F469" s="307" t="s">
        <v>2972</v>
      </c>
      <c r="G469" s="307"/>
      <c r="H469" s="307"/>
      <c r="I469" s="307"/>
      <c r="J469" s="204" t="s">
        <v>2627</v>
      </c>
      <c r="K469" s="205">
        <v>12</v>
      </c>
      <c r="L469" s="308">
        <v>0</v>
      </c>
      <c r="M469" s="309"/>
      <c r="N469" s="310">
        <f>ROUND(L469*K469,2)</f>
        <v>0</v>
      </c>
      <c r="O469" s="268"/>
      <c r="P469" s="268"/>
      <c r="Q469" s="268"/>
      <c r="R469" s="40"/>
      <c r="T469" s="175" t="s">
        <v>22</v>
      </c>
      <c r="U469" s="47" t="s">
        <v>45</v>
      </c>
      <c r="V469" s="39"/>
      <c r="W469" s="176">
        <f>V469*K469</f>
        <v>0</v>
      </c>
      <c r="X469" s="176">
        <v>0</v>
      </c>
      <c r="Y469" s="176">
        <f>X469*K469</f>
        <v>0</v>
      </c>
      <c r="Z469" s="176">
        <v>0</v>
      </c>
      <c r="AA469" s="177">
        <f>Z469*K469</f>
        <v>0</v>
      </c>
      <c r="AR469" s="21" t="s">
        <v>209</v>
      </c>
      <c r="AT469" s="21" t="s">
        <v>352</v>
      </c>
      <c r="AU469" s="21" t="s">
        <v>140</v>
      </c>
      <c r="AY469" s="21" t="s">
        <v>176</v>
      </c>
      <c r="BE469" s="113">
        <f>IF(U469="základní",N469,0)</f>
        <v>0</v>
      </c>
      <c r="BF469" s="113">
        <f>IF(U469="snížená",N469,0)</f>
        <v>0</v>
      </c>
      <c r="BG469" s="113">
        <f>IF(U469="zákl. přenesená",N469,0)</f>
        <v>0</v>
      </c>
      <c r="BH469" s="113">
        <f>IF(U469="sníž. přenesená",N469,0)</f>
        <v>0</v>
      </c>
      <c r="BI469" s="113">
        <f>IF(U469="nulová",N469,0)</f>
        <v>0</v>
      </c>
      <c r="BJ469" s="21" t="s">
        <v>88</v>
      </c>
      <c r="BK469" s="113">
        <f>ROUND(L469*K469,2)</f>
        <v>0</v>
      </c>
      <c r="BL469" s="21" t="s">
        <v>181</v>
      </c>
      <c r="BM469" s="21" t="s">
        <v>1108</v>
      </c>
    </row>
    <row r="470" spans="2:47" s="1" customFormat="1" ht="22.5" customHeight="1">
      <c r="B470" s="38"/>
      <c r="C470" s="39"/>
      <c r="D470" s="39"/>
      <c r="E470" s="39"/>
      <c r="F470" s="315" t="s">
        <v>2973</v>
      </c>
      <c r="G470" s="316"/>
      <c r="H470" s="316"/>
      <c r="I470" s="316"/>
      <c r="J470" s="39"/>
      <c r="K470" s="39"/>
      <c r="L470" s="39"/>
      <c r="M470" s="39"/>
      <c r="N470" s="39"/>
      <c r="O470" s="39"/>
      <c r="P470" s="39"/>
      <c r="Q470" s="39"/>
      <c r="R470" s="40"/>
      <c r="T470" s="146"/>
      <c r="U470" s="39"/>
      <c r="V470" s="39"/>
      <c r="W470" s="39"/>
      <c r="X470" s="39"/>
      <c r="Y470" s="39"/>
      <c r="Z470" s="39"/>
      <c r="AA470" s="81"/>
      <c r="AT470" s="21" t="s">
        <v>475</v>
      </c>
      <c r="AU470" s="21" t="s">
        <v>140</v>
      </c>
    </row>
    <row r="471" spans="2:51" s="10" customFormat="1" ht="22.5" customHeight="1">
      <c r="B471" s="178"/>
      <c r="C471" s="179"/>
      <c r="D471" s="179"/>
      <c r="E471" s="180" t="s">
        <v>22</v>
      </c>
      <c r="F471" s="303" t="s">
        <v>2974</v>
      </c>
      <c r="G471" s="304"/>
      <c r="H471" s="304"/>
      <c r="I471" s="304"/>
      <c r="J471" s="179"/>
      <c r="K471" s="181">
        <v>12</v>
      </c>
      <c r="L471" s="179"/>
      <c r="M471" s="179"/>
      <c r="N471" s="179"/>
      <c r="O471" s="179"/>
      <c r="P471" s="179"/>
      <c r="Q471" s="179"/>
      <c r="R471" s="182"/>
      <c r="T471" s="183"/>
      <c r="U471" s="179"/>
      <c r="V471" s="179"/>
      <c r="W471" s="179"/>
      <c r="X471" s="179"/>
      <c r="Y471" s="179"/>
      <c r="Z471" s="179"/>
      <c r="AA471" s="184"/>
      <c r="AT471" s="185" t="s">
        <v>199</v>
      </c>
      <c r="AU471" s="185" t="s">
        <v>140</v>
      </c>
      <c r="AV471" s="10" t="s">
        <v>140</v>
      </c>
      <c r="AW471" s="10" t="s">
        <v>37</v>
      </c>
      <c r="AX471" s="10" t="s">
        <v>80</v>
      </c>
      <c r="AY471" s="185" t="s">
        <v>176</v>
      </c>
    </row>
    <row r="472" spans="2:51" s="11" customFormat="1" ht="22.5" customHeight="1">
      <c r="B472" s="186"/>
      <c r="C472" s="187"/>
      <c r="D472" s="187"/>
      <c r="E472" s="188" t="s">
        <v>22</v>
      </c>
      <c r="F472" s="271" t="s">
        <v>200</v>
      </c>
      <c r="G472" s="272"/>
      <c r="H472" s="272"/>
      <c r="I472" s="272"/>
      <c r="J472" s="187"/>
      <c r="K472" s="189">
        <v>12</v>
      </c>
      <c r="L472" s="187"/>
      <c r="M472" s="187"/>
      <c r="N472" s="187"/>
      <c r="O472" s="187"/>
      <c r="P472" s="187"/>
      <c r="Q472" s="187"/>
      <c r="R472" s="190"/>
      <c r="T472" s="191"/>
      <c r="U472" s="187"/>
      <c r="V472" s="187"/>
      <c r="W472" s="187"/>
      <c r="X472" s="187"/>
      <c r="Y472" s="187"/>
      <c r="Z472" s="187"/>
      <c r="AA472" s="192"/>
      <c r="AT472" s="193" t="s">
        <v>199</v>
      </c>
      <c r="AU472" s="193" t="s">
        <v>140</v>
      </c>
      <c r="AV472" s="11" t="s">
        <v>181</v>
      </c>
      <c r="AW472" s="11" t="s">
        <v>37</v>
      </c>
      <c r="AX472" s="11" t="s">
        <v>88</v>
      </c>
      <c r="AY472" s="193" t="s">
        <v>176</v>
      </c>
    </row>
    <row r="473" spans="2:65" s="1" customFormat="1" ht="44.25" customHeight="1">
      <c r="B473" s="38"/>
      <c r="C473" s="202" t="s">
        <v>1113</v>
      </c>
      <c r="D473" s="202" t="s">
        <v>352</v>
      </c>
      <c r="E473" s="203" t="s">
        <v>2975</v>
      </c>
      <c r="F473" s="307" t="s">
        <v>2976</v>
      </c>
      <c r="G473" s="307"/>
      <c r="H473" s="307"/>
      <c r="I473" s="307"/>
      <c r="J473" s="204" t="s">
        <v>2627</v>
      </c>
      <c r="K473" s="205">
        <v>19</v>
      </c>
      <c r="L473" s="308">
        <v>0</v>
      </c>
      <c r="M473" s="309"/>
      <c r="N473" s="310">
        <f>ROUND(L473*K473,2)</f>
        <v>0</v>
      </c>
      <c r="O473" s="268"/>
      <c r="P473" s="268"/>
      <c r="Q473" s="268"/>
      <c r="R473" s="40"/>
      <c r="T473" s="175" t="s">
        <v>22</v>
      </c>
      <c r="U473" s="47" t="s">
        <v>45</v>
      </c>
      <c r="V473" s="39"/>
      <c r="W473" s="176">
        <f>V473*K473</f>
        <v>0</v>
      </c>
      <c r="X473" s="176">
        <v>0</v>
      </c>
      <c r="Y473" s="176">
        <f>X473*K473</f>
        <v>0</v>
      </c>
      <c r="Z473" s="176">
        <v>0</v>
      </c>
      <c r="AA473" s="177">
        <f>Z473*K473</f>
        <v>0</v>
      </c>
      <c r="AR473" s="21" t="s">
        <v>209</v>
      </c>
      <c r="AT473" s="21" t="s">
        <v>352</v>
      </c>
      <c r="AU473" s="21" t="s">
        <v>140</v>
      </c>
      <c r="AY473" s="21" t="s">
        <v>176</v>
      </c>
      <c r="BE473" s="113">
        <f>IF(U473="základní",N473,0)</f>
        <v>0</v>
      </c>
      <c r="BF473" s="113">
        <f>IF(U473="snížená",N473,0)</f>
        <v>0</v>
      </c>
      <c r="BG473" s="113">
        <f>IF(U473="zákl. přenesená",N473,0)</f>
        <v>0</v>
      </c>
      <c r="BH473" s="113">
        <f>IF(U473="sníž. přenesená",N473,0)</f>
        <v>0</v>
      </c>
      <c r="BI473" s="113">
        <f>IF(U473="nulová",N473,0)</f>
        <v>0</v>
      </c>
      <c r="BJ473" s="21" t="s">
        <v>88</v>
      </c>
      <c r="BK473" s="113">
        <f>ROUND(L473*K473,2)</f>
        <v>0</v>
      </c>
      <c r="BL473" s="21" t="s">
        <v>181</v>
      </c>
      <c r="BM473" s="21" t="s">
        <v>1113</v>
      </c>
    </row>
    <row r="474" spans="2:47" s="1" customFormat="1" ht="22.5" customHeight="1">
      <c r="B474" s="38"/>
      <c r="C474" s="39"/>
      <c r="D474" s="39"/>
      <c r="E474" s="39"/>
      <c r="F474" s="315" t="s">
        <v>2977</v>
      </c>
      <c r="G474" s="316"/>
      <c r="H474" s="316"/>
      <c r="I474" s="316"/>
      <c r="J474" s="39"/>
      <c r="K474" s="39"/>
      <c r="L474" s="39"/>
      <c r="M474" s="39"/>
      <c r="N474" s="39"/>
      <c r="O474" s="39"/>
      <c r="P474" s="39"/>
      <c r="Q474" s="39"/>
      <c r="R474" s="40"/>
      <c r="T474" s="146"/>
      <c r="U474" s="39"/>
      <c r="V474" s="39"/>
      <c r="W474" s="39"/>
      <c r="X474" s="39"/>
      <c r="Y474" s="39"/>
      <c r="Z474" s="39"/>
      <c r="AA474" s="81"/>
      <c r="AT474" s="21" t="s">
        <v>475</v>
      </c>
      <c r="AU474" s="21" t="s">
        <v>140</v>
      </c>
    </row>
    <row r="475" spans="2:51" s="10" customFormat="1" ht="22.5" customHeight="1">
      <c r="B475" s="178"/>
      <c r="C475" s="179"/>
      <c r="D475" s="179"/>
      <c r="E475" s="180" t="s">
        <v>22</v>
      </c>
      <c r="F475" s="303" t="s">
        <v>2978</v>
      </c>
      <c r="G475" s="304"/>
      <c r="H475" s="304"/>
      <c r="I475" s="304"/>
      <c r="J475" s="179"/>
      <c r="K475" s="181">
        <v>19</v>
      </c>
      <c r="L475" s="179"/>
      <c r="M475" s="179"/>
      <c r="N475" s="179"/>
      <c r="O475" s="179"/>
      <c r="P475" s="179"/>
      <c r="Q475" s="179"/>
      <c r="R475" s="182"/>
      <c r="T475" s="183"/>
      <c r="U475" s="179"/>
      <c r="V475" s="179"/>
      <c r="W475" s="179"/>
      <c r="X475" s="179"/>
      <c r="Y475" s="179"/>
      <c r="Z475" s="179"/>
      <c r="AA475" s="184"/>
      <c r="AT475" s="185" t="s">
        <v>199</v>
      </c>
      <c r="AU475" s="185" t="s">
        <v>140</v>
      </c>
      <c r="AV475" s="10" t="s">
        <v>140</v>
      </c>
      <c r="AW475" s="10" t="s">
        <v>37</v>
      </c>
      <c r="AX475" s="10" t="s">
        <v>80</v>
      </c>
      <c r="AY475" s="185" t="s">
        <v>176</v>
      </c>
    </row>
    <row r="476" spans="2:51" s="11" customFormat="1" ht="22.5" customHeight="1">
      <c r="B476" s="186"/>
      <c r="C476" s="187"/>
      <c r="D476" s="187"/>
      <c r="E476" s="188" t="s">
        <v>22</v>
      </c>
      <c r="F476" s="271" t="s">
        <v>200</v>
      </c>
      <c r="G476" s="272"/>
      <c r="H476" s="272"/>
      <c r="I476" s="272"/>
      <c r="J476" s="187"/>
      <c r="K476" s="189">
        <v>19</v>
      </c>
      <c r="L476" s="187"/>
      <c r="M476" s="187"/>
      <c r="N476" s="187"/>
      <c r="O476" s="187"/>
      <c r="P476" s="187"/>
      <c r="Q476" s="187"/>
      <c r="R476" s="190"/>
      <c r="T476" s="191"/>
      <c r="U476" s="187"/>
      <c r="V476" s="187"/>
      <c r="W476" s="187"/>
      <c r="X476" s="187"/>
      <c r="Y476" s="187"/>
      <c r="Z476" s="187"/>
      <c r="AA476" s="192"/>
      <c r="AT476" s="193" t="s">
        <v>199</v>
      </c>
      <c r="AU476" s="193" t="s">
        <v>140</v>
      </c>
      <c r="AV476" s="11" t="s">
        <v>181</v>
      </c>
      <c r="AW476" s="11" t="s">
        <v>37</v>
      </c>
      <c r="AX476" s="11" t="s">
        <v>88</v>
      </c>
      <c r="AY476" s="193" t="s">
        <v>176</v>
      </c>
    </row>
    <row r="477" spans="2:65" s="1" customFormat="1" ht="31.5" customHeight="1">
      <c r="B477" s="38"/>
      <c r="C477" s="202" t="s">
        <v>1117</v>
      </c>
      <c r="D477" s="202" t="s">
        <v>352</v>
      </c>
      <c r="E477" s="203" t="s">
        <v>2979</v>
      </c>
      <c r="F477" s="307" t="s">
        <v>2980</v>
      </c>
      <c r="G477" s="307"/>
      <c r="H477" s="307"/>
      <c r="I477" s="307"/>
      <c r="J477" s="204" t="s">
        <v>2627</v>
      </c>
      <c r="K477" s="205">
        <v>7</v>
      </c>
      <c r="L477" s="308">
        <v>0</v>
      </c>
      <c r="M477" s="309"/>
      <c r="N477" s="310">
        <f>ROUND(L477*K477,2)</f>
        <v>0</v>
      </c>
      <c r="O477" s="268"/>
      <c r="P477" s="268"/>
      <c r="Q477" s="268"/>
      <c r="R477" s="40"/>
      <c r="T477" s="175" t="s">
        <v>22</v>
      </c>
      <c r="U477" s="47" t="s">
        <v>45</v>
      </c>
      <c r="V477" s="39"/>
      <c r="W477" s="176">
        <f>V477*K477</f>
        <v>0</v>
      </c>
      <c r="X477" s="176">
        <v>0</v>
      </c>
      <c r="Y477" s="176">
        <f>X477*K477</f>
        <v>0</v>
      </c>
      <c r="Z477" s="176">
        <v>0</v>
      </c>
      <c r="AA477" s="177">
        <f>Z477*K477</f>
        <v>0</v>
      </c>
      <c r="AR477" s="21" t="s">
        <v>209</v>
      </c>
      <c r="AT477" s="21" t="s">
        <v>352</v>
      </c>
      <c r="AU477" s="21" t="s">
        <v>140</v>
      </c>
      <c r="AY477" s="21" t="s">
        <v>176</v>
      </c>
      <c r="BE477" s="113">
        <f>IF(U477="základní",N477,0)</f>
        <v>0</v>
      </c>
      <c r="BF477" s="113">
        <f>IF(U477="snížená",N477,0)</f>
        <v>0</v>
      </c>
      <c r="BG477" s="113">
        <f>IF(U477="zákl. přenesená",N477,0)</f>
        <v>0</v>
      </c>
      <c r="BH477" s="113">
        <f>IF(U477="sníž. přenesená",N477,0)</f>
        <v>0</v>
      </c>
      <c r="BI477" s="113">
        <f>IF(U477="nulová",N477,0)</f>
        <v>0</v>
      </c>
      <c r="BJ477" s="21" t="s">
        <v>88</v>
      </c>
      <c r="BK477" s="113">
        <f>ROUND(L477*K477,2)</f>
        <v>0</v>
      </c>
      <c r="BL477" s="21" t="s">
        <v>181</v>
      </c>
      <c r="BM477" s="21" t="s">
        <v>1117</v>
      </c>
    </row>
    <row r="478" spans="2:47" s="1" customFormat="1" ht="22.5" customHeight="1">
      <c r="B478" s="38"/>
      <c r="C478" s="39"/>
      <c r="D478" s="39"/>
      <c r="E478" s="39"/>
      <c r="F478" s="315" t="s">
        <v>2981</v>
      </c>
      <c r="G478" s="316"/>
      <c r="H478" s="316"/>
      <c r="I478" s="316"/>
      <c r="J478" s="39"/>
      <c r="K478" s="39"/>
      <c r="L478" s="39"/>
      <c r="M478" s="39"/>
      <c r="N478" s="39"/>
      <c r="O478" s="39"/>
      <c r="P478" s="39"/>
      <c r="Q478" s="39"/>
      <c r="R478" s="40"/>
      <c r="T478" s="146"/>
      <c r="U478" s="39"/>
      <c r="V478" s="39"/>
      <c r="W478" s="39"/>
      <c r="X478" s="39"/>
      <c r="Y478" s="39"/>
      <c r="Z478" s="39"/>
      <c r="AA478" s="81"/>
      <c r="AT478" s="21" t="s">
        <v>475</v>
      </c>
      <c r="AU478" s="21" t="s">
        <v>140</v>
      </c>
    </row>
    <row r="479" spans="2:51" s="10" customFormat="1" ht="22.5" customHeight="1">
      <c r="B479" s="178"/>
      <c r="C479" s="179"/>
      <c r="D479" s="179"/>
      <c r="E479" s="180" t="s">
        <v>22</v>
      </c>
      <c r="F479" s="303" t="s">
        <v>2982</v>
      </c>
      <c r="G479" s="304"/>
      <c r="H479" s="304"/>
      <c r="I479" s="304"/>
      <c r="J479" s="179"/>
      <c r="K479" s="181">
        <v>7</v>
      </c>
      <c r="L479" s="179"/>
      <c r="M479" s="179"/>
      <c r="N479" s="179"/>
      <c r="O479" s="179"/>
      <c r="P479" s="179"/>
      <c r="Q479" s="179"/>
      <c r="R479" s="182"/>
      <c r="T479" s="183"/>
      <c r="U479" s="179"/>
      <c r="V479" s="179"/>
      <c r="W479" s="179"/>
      <c r="X479" s="179"/>
      <c r="Y479" s="179"/>
      <c r="Z479" s="179"/>
      <c r="AA479" s="184"/>
      <c r="AT479" s="185" t="s">
        <v>199</v>
      </c>
      <c r="AU479" s="185" t="s">
        <v>140</v>
      </c>
      <c r="AV479" s="10" t="s">
        <v>140</v>
      </c>
      <c r="AW479" s="10" t="s">
        <v>37</v>
      </c>
      <c r="AX479" s="10" t="s">
        <v>80</v>
      </c>
      <c r="AY479" s="185" t="s">
        <v>176</v>
      </c>
    </row>
    <row r="480" spans="2:51" s="11" customFormat="1" ht="22.5" customHeight="1">
      <c r="B480" s="186"/>
      <c r="C480" s="187"/>
      <c r="D480" s="187"/>
      <c r="E480" s="188" t="s">
        <v>22</v>
      </c>
      <c r="F480" s="271" t="s">
        <v>200</v>
      </c>
      <c r="G480" s="272"/>
      <c r="H480" s="272"/>
      <c r="I480" s="272"/>
      <c r="J480" s="187"/>
      <c r="K480" s="189">
        <v>7</v>
      </c>
      <c r="L480" s="187"/>
      <c r="M480" s="187"/>
      <c r="N480" s="187"/>
      <c r="O480" s="187"/>
      <c r="P480" s="187"/>
      <c r="Q480" s="187"/>
      <c r="R480" s="190"/>
      <c r="T480" s="191"/>
      <c r="U480" s="187"/>
      <c r="V480" s="187"/>
      <c r="W480" s="187"/>
      <c r="X480" s="187"/>
      <c r="Y480" s="187"/>
      <c r="Z480" s="187"/>
      <c r="AA480" s="192"/>
      <c r="AT480" s="193" t="s">
        <v>199</v>
      </c>
      <c r="AU480" s="193" t="s">
        <v>140</v>
      </c>
      <c r="AV480" s="11" t="s">
        <v>181</v>
      </c>
      <c r="AW480" s="11" t="s">
        <v>37</v>
      </c>
      <c r="AX480" s="11" t="s">
        <v>88</v>
      </c>
      <c r="AY480" s="193" t="s">
        <v>176</v>
      </c>
    </row>
    <row r="481" spans="2:65" s="1" customFormat="1" ht="31.5" customHeight="1">
      <c r="B481" s="38"/>
      <c r="C481" s="202" t="s">
        <v>1126</v>
      </c>
      <c r="D481" s="202" t="s">
        <v>352</v>
      </c>
      <c r="E481" s="203" t="s">
        <v>2983</v>
      </c>
      <c r="F481" s="307" t="s">
        <v>2984</v>
      </c>
      <c r="G481" s="307"/>
      <c r="H481" s="307"/>
      <c r="I481" s="307"/>
      <c r="J481" s="204" t="s">
        <v>461</v>
      </c>
      <c r="K481" s="205">
        <v>3</v>
      </c>
      <c r="L481" s="308">
        <v>0</v>
      </c>
      <c r="M481" s="309"/>
      <c r="N481" s="310">
        <f>ROUND(L481*K481,2)</f>
        <v>0</v>
      </c>
      <c r="O481" s="268"/>
      <c r="P481" s="268"/>
      <c r="Q481" s="268"/>
      <c r="R481" s="40"/>
      <c r="T481" s="175" t="s">
        <v>22</v>
      </c>
      <c r="U481" s="47" t="s">
        <v>45</v>
      </c>
      <c r="V481" s="39"/>
      <c r="W481" s="176">
        <f>V481*K481</f>
        <v>0</v>
      </c>
      <c r="X481" s="176">
        <v>0</v>
      </c>
      <c r="Y481" s="176">
        <f>X481*K481</f>
        <v>0</v>
      </c>
      <c r="Z481" s="176">
        <v>0</v>
      </c>
      <c r="AA481" s="177">
        <f>Z481*K481</f>
        <v>0</v>
      </c>
      <c r="AR481" s="21" t="s">
        <v>209</v>
      </c>
      <c r="AT481" s="21" t="s">
        <v>352</v>
      </c>
      <c r="AU481" s="21" t="s">
        <v>140</v>
      </c>
      <c r="AY481" s="21" t="s">
        <v>176</v>
      </c>
      <c r="BE481" s="113">
        <f>IF(U481="základní",N481,0)</f>
        <v>0</v>
      </c>
      <c r="BF481" s="113">
        <f>IF(U481="snížená",N481,0)</f>
        <v>0</v>
      </c>
      <c r="BG481" s="113">
        <f>IF(U481="zákl. přenesená",N481,0)</f>
        <v>0</v>
      </c>
      <c r="BH481" s="113">
        <f>IF(U481="sníž. přenesená",N481,0)</f>
        <v>0</v>
      </c>
      <c r="BI481" s="113">
        <f>IF(U481="nulová",N481,0)</f>
        <v>0</v>
      </c>
      <c r="BJ481" s="21" t="s">
        <v>88</v>
      </c>
      <c r="BK481" s="113">
        <f>ROUND(L481*K481,2)</f>
        <v>0</v>
      </c>
      <c r="BL481" s="21" t="s">
        <v>181</v>
      </c>
      <c r="BM481" s="21" t="s">
        <v>1126</v>
      </c>
    </row>
    <row r="482" spans="2:51" s="10" customFormat="1" ht="22.5" customHeight="1">
      <c r="B482" s="178"/>
      <c r="C482" s="179"/>
      <c r="D482" s="179"/>
      <c r="E482" s="180" t="s">
        <v>22</v>
      </c>
      <c r="F482" s="269" t="s">
        <v>2985</v>
      </c>
      <c r="G482" s="270"/>
      <c r="H482" s="270"/>
      <c r="I482" s="270"/>
      <c r="J482" s="179"/>
      <c r="K482" s="181">
        <v>3</v>
      </c>
      <c r="L482" s="179"/>
      <c r="M482" s="179"/>
      <c r="N482" s="179"/>
      <c r="O482" s="179"/>
      <c r="P482" s="179"/>
      <c r="Q482" s="179"/>
      <c r="R482" s="182"/>
      <c r="T482" s="183"/>
      <c r="U482" s="179"/>
      <c r="V482" s="179"/>
      <c r="W482" s="179"/>
      <c r="X482" s="179"/>
      <c r="Y482" s="179"/>
      <c r="Z482" s="179"/>
      <c r="AA482" s="184"/>
      <c r="AT482" s="185" t="s">
        <v>199</v>
      </c>
      <c r="AU482" s="185" t="s">
        <v>140</v>
      </c>
      <c r="AV482" s="10" t="s">
        <v>140</v>
      </c>
      <c r="AW482" s="10" t="s">
        <v>37</v>
      </c>
      <c r="AX482" s="10" t="s">
        <v>80</v>
      </c>
      <c r="AY482" s="185" t="s">
        <v>176</v>
      </c>
    </row>
    <row r="483" spans="2:51" s="11" customFormat="1" ht="22.5" customHeight="1">
      <c r="B483" s="186"/>
      <c r="C483" s="187"/>
      <c r="D483" s="187"/>
      <c r="E483" s="188" t="s">
        <v>22</v>
      </c>
      <c r="F483" s="271" t="s">
        <v>200</v>
      </c>
      <c r="G483" s="272"/>
      <c r="H483" s="272"/>
      <c r="I483" s="272"/>
      <c r="J483" s="187"/>
      <c r="K483" s="189">
        <v>3</v>
      </c>
      <c r="L483" s="187"/>
      <c r="M483" s="187"/>
      <c r="N483" s="187"/>
      <c r="O483" s="187"/>
      <c r="P483" s="187"/>
      <c r="Q483" s="187"/>
      <c r="R483" s="190"/>
      <c r="T483" s="191"/>
      <c r="U483" s="187"/>
      <c r="V483" s="187"/>
      <c r="W483" s="187"/>
      <c r="X483" s="187"/>
      <c r="Y483" s="187"/>
      <c r="Z483" s="187"/>
      <c r="AA483" s="192"/>
      <c r="AT483" s="193" t="s">
        <v>199</v>
      </c>
      <c r="AU483" s="193" t="s">
        <v>140</v>
      </c>
      <c r="AV483" s="11" t="s">
        <v>181</v>
      </c>
      <c r="AW483" s="11" t="s">
        <v>37</v>
      </c>
      <c r="AX483" s="11" t="s">
        <v>88</v>
      </c>
      <c r="AY483" s="193" t="s">
        <v>176</v>
      </c>
    </row>
    <row r="484" spans="2:65" s="1" customFormat="1" ht="31.5" customHeight="1">
      <c r="B484" s="38"/>
      <c r="C484" s="171" t="s">
        <v>1131</v>
      </c>
      <c r="D484" s="171" t="s">
        <v>177</v>
      </c>
      <c r="E484" s="172" t="s">
        <v>2986</v>
      </c>
      <c r="F484" s="265" t="s">
        <v>2987</v>
      </c>
      <c r="G484" s="265"/>
      <c r="H484" s="265"/>
      <c r="I484" s="265"/>
      <c r="J484" s="173" t="s">
        <v>461</v>
      </c>
      <c r="K484" s="174">
        <v>16</v>
      </c>
      <c r="L484" s="266">
        <v>0</v>
      </c>
      <c r="M484" s="267"/>
      <c r="N484" s="268">
        <f>ROUND(L484*K484,2)</f>
        <v>0</v>
      </c>
      <c r="O484" s="268"/>
      <c r="P484" s="268"/>
      <c r="Q484" s="268"/>
      <c r="R484" s="40"/>
      <c r="T484" s="175" t="s">
        <v>22</v>
      </c>
      <c r="U484" s="47" t="s">
        <v>45</v>
      </c>
      <c r="V484" s="39"/>
      <c r="W484" s="176">
        <f>V484*K484</f>
        <v>0</v>
      </c>
      <c r="X484" s="176">
        <v>0</v>
      </c>
      <c r="Y484" s="176">
        <f>X484*K484</f>
        <v>0</v>
      </c>
      <c r="Z484" s="176">
        <v>0</v>
      </c>
      <c r="AA484" s="177">
        <f>Z484*K484</f>
        <v>0</v>
      </c>
      <c r="AR484" s="21" t="s">
        <v>181</v>
      </c>
      <c r="AT484" s="21" t="s">
        <v>177</v>
      </c>
      <c r="AU484" s="21" t="s">
        <v>140</v>
      </c>
      <c r="AY484" s="21" t="s">
        <v>176</v>
      </c>
      <c r="BE484" s="113">
        <f>IF(U484="základní",N484,0)</f>
        <v>0</v>
      </c>
      <c r="BF484" s="113">
        <f>IF(U484="snížená",N484,0)</f>
        <v>0</v>
      </c>
      <c r="BG484" s="113">
        <f>IF(U484="zákl. přenesená",N484,0)</f>
        <v>0</v>
      </c>
      <c r="BH484" s="113">
        <f>IF(U484="sníž. přenesená",N484,0)</f>
        <v>0</v>
      </c>
      <c r="BI484" s="113">
        <f>IF(U484="nulová",N484,0)</f>
        <v>0</v>
      </c>
      <c r="BJ484" s="21" t="s">
        <v>88</v>
      </c>
      <c r="BK484" s="113">
        <f>ROUND(L484*K484,2)</f>
        <v>0</v>
      </c>
      <c r="BL484" s="21" t="s">
        <v>181</v>
      </c>
      <c r="BM484" s="21" t="s">
        <v>1131</v>
      </c>
    </row>
    <row r="485" spans="2:65" s="1" customFormat="1" ht="44.25" customHeight="1">
      <c r="B485" s="38"/>
      <c r="C485" s="202" t="s">
        <v>1135</v>
      </c>
      <c r="D485" s="202" t="s">
        <v>352</v>
      </c>
      <c r="E485" s="203" t="s">
        <v>2988</v>
      </c>
      <c r="F485" s="307" t="s">
        <v>2989</v>
      </c>
      <c r="G485" s="307"/>
      <c r="H485" s="307"/>
      <c r="I485" s="307"/>
      <c r="J485" s="204" t="s">
        <v>2627</v>
      </c>
      <c r="K485" s="205">
        <v>4</v>
      </c>
      <c r="L485" s="308">
        <v>0</v>
      </c>
      <c r="M485" s="309"/>
      <c r="N485" s="310">
        <f>ROUND(L485*K485,2)</f>
        <v>0</v>
      </c>
      <c r="O485" s="268"/>
      <c r="P485" s="268"/>
      <c r="Q485" s="268"/>
      <c r="R485" s="40"/>
      <c r="T485" s="175" t="s">
        <v>22</v>
      </c>
      <c r="U485" s="47" t="s">
        <v>45</v>
      </c>
      <c r="V485" s="39"/>
      <c r="W485" s="176">
        <f>V485*K485</f>
        <v>0</v>
      </c>
      <c r="X485" s="176">
        <v>0</v>
      </c>
      <c r="Y485" s="176">
        <f>X485*K485</f>
        <v>0</v>
      </c>
      <c r="Z485" s="176">
        <v>0</v>
      </c>
      <c r="AA485" s="177">
        <f>Z485*K485</f>
        <v>0</v>
      </c>
      <c r="AR485" s="21" t="s">
        <v>209</v>
      </c>
      <c r="AT485" s="21" t="s">
        <v>352</v>
      </c>
      <c r="AU485" s="21" t="s">
        <v>140</v>
      </c>
      <c r="AY485" s="21" t="s">
        <v>176</v>
      </c>
      <c r="BE485" s="113">
        <f>IF(U485="základní",N485,0)</f>
        <v>0</v>
      </c>
      <c r="BF485" s="113">
        <f>IF(U485="snížená",N485,0)</f>
        <v>0</v>
      </c>
      <c r="BG485" s="113">
        <f>IF(U485="zákl. přenesená",N485,0)</f>
        <v>0</v>
      </c>
      <c r="BH485" s="113">
        <f>IF(U485="sníž. přenesená",N485,0)</f>
        <v>0</v>
      </c>
      <c r="BI485" s="113">
        <f>IF(U485="nulová",N485,0)</f>
        <v>0</v>
      </c>
      <c r="BJ485" s="21" t="s">
        <v>88</v>
      </c>
      <c r="BK485" s="113">
        <f>ROUND(L485*K485,2)</f>
        <v>0</v>
      </c>
      <c r="BL485" s="21" t="s">
        <v>181</v>
      </c>
      <c r="BM485" s="21" t="s">
        <v>1135</v>
      </c>
    </row>
    <row r="486" spans="2:47" s="1" customFormat="1" ht="22.5" customHeight="1">
      <c r="B486" s="38"/>
      <c r="C486" s="39"/>
      <c r="D486" s="39"/>
      <c r="E486" s="39"/>
      <c r="F486" s="315" t="s">
        <v>2990</v>
      </c>
      <c r="G486" s="316"/>
      <c r="H486" s="316"/>
      <c r="I486" s="316"/>
      <c r="J486" s="39"/>
      <c r="K486" s="39"/>
      <c r="L486" s="39"/>
      <c r="M486" s="39"/>
      <c r="N486" s="39"/>
      <c r="O486" s="39"/>
      <c r="P486" s="39"/>
      <c r="Q486" s="39"/>
      <c r="R486" s="40"/>
      <c r="T486" s="146"/>
      <c r="U486" s="39"/>
      <c r="V486" s="39"/>
      <c r="W486" s="39"/>
      <c r="X486" s="39"/>
      <c r="Y486" s="39"/>
      <c r="Z486" s="39"/>
      <c r="AA486" s="81"/>
      <c r="AT486" s="21" t="s">
        <v>475</v>
      </c>
      <c r="AU486" s="21" t="s">
        <v>140</v>
      </c>
    </row>
    <row r="487" spans="2:51" s="10" customFormat="1" ht="22.5" customHeight="1">
      <c r="B487" s="178"/>
      <c r="C487" s="179"/>
      <c r="D487" s="179"/>
      <c r="E487" s="180" t="s">
        <v>22</v>
      </c>
      <c r="F487" s="303" t="s">
        <v>2991</v>
      </c>
      <c r="G487" s="304"/>
      <c r="H487" s="304"/>
      <c r="I487" s="304"/>
      <c r="J487" s="179"/>
      <c r="K487" s="181">
        <v>4</v>
      </c>
      <c r="L487" s="179"/>
      <c r="M487" s="179"/>
      <c r="N487" s="179"/>
      <c r="O487" s="179"/>
      <c r="P487" s="179"/>
      <c r="Q487" s="179"/>
      <c r="R487" s="182"/>
      <c r="T487" s="183"/>
      <c r="U487" s="179"/>
      <c r="V487" s="179"/>
      <c r="W487" s="179"/>
      <c r="X487" s="179"/>
      <c r="Y487" s="179"/>
      <c r="Z487" s="179"/>
      <c r="AA487" s="184"/>
      <c r="AT487" s="185" t="s">
        <v>199</v>
      </c>
      <c r="AU487" s="185" t="s">
        <v>140</v>
      </c>
      <c r="AV487" s="10" t="s">
        <v>140</v>
      </c>
      <c r="AW487" s="10" t="s">
        <v>37</v>
      </c>
      <c r="AX487" s="10" t="s">
        <v>80</v>
      </c>
      <c r="AY487" s="185" t="s">
        <v>176</v>
      </c>
    </row>
    <row r="488" spans="2:51" s="11" customFormat="1" ht="22.5" customHeight="1">
      <c r="B488" s="186"/>
      <c r="C488" s="187"/>
      <c r="D488" s="187"/>
      <c r="E488" s="188" t="s">
        <v>22</v>
      </c>
      <c r="F488" s="271" t="s">
        <v>200</v>
      </c>
      <c r="G488" s="272"/>
      <c r="H488" s="272"/>
      <c r="I488" s="272"/>
      <c r="J488" s="187"/>
      <c r="K488" s="189">
        <v>4</v>
      </c>
      <c r="L488" s="187"/>
      <c r="M488" s="187"/>
      <c r="N488" s="187"/>
      <c r="O488" s="187"/>
      <c r="P488" s="187"/>
      <c r="Q488" s="187"/>
      <c r="R488" s="190"/>
      <c r="T488" s="191"/>
      <c r="U488" s="187"/>
      <c r="V488" s="187"/>
      <c r="W488" s="187"/>
      <c r="X488" s="187"/>
      <c r="Y488" s="187"/>
      <c r="Z488" s="187"/>
      <c r="AA488" s="192"/>
      <c r="AT488" s="193" t="s">
        <v>199</v>
      </c>
      <c r="AU488" s="193" t="s">
        <v>140</v>
      </c>
      <c r="AV488" s="11" t="s">
        <v>181</v>
      </c>
      <c r="AW488" s="11" t="s">
        <v>37</v>
      </c>
      <c r="AX488" s="11" t="s">
        <v>88</v>
      </c>
      <c r="AY488" s="193" t="s">
        <v>176</v>
      </c>
    </row>
    <row r="489" spans="2:65" s="1" customFormat="1" ht="31.5" customHeight="1">
      <c r="B489" s="38"/>
      <c r="C489" s="202" t="s">
        <v>1139</v>
      </c>
      <c r="D489" s="202" t="s">
        <v>352</v>
      </c>
      <c r="E489" s="203" t="s">
        <v>2992</v>
      </c>
      <c r="F489" s="307" t="s">
        <v>2993</v>
      </c>
      <c r="G489" s="307"/>
      <c r="H489" s="307"/>
      <c r="I489" s="307"/>
      <c r="J489" s="204" t="s">
        <v>2627</v>
      </c>
      <c r="K489" s="205">
        <v>12</v>
      </c>
      <c r="L489" s="308">
        <v>0</v>
      </c>
      <c r="M489" s="309"/>
      <c r="N489" s="310">
        <f>ROUND(L489*K489,2)</f>
        <v>0</v>
      </c>
      <c r="O489" s="268"/>
      <c r="P489" s="268"/>
      <c r="Q489" s="268"/>
      <c r="R489" s="40"/>
      <c r="T489" s="175" t="s">
        <v>22</v>
      </c>
      <c r="U489" s="47" t="s">
        <v>45</v>
      </c>
      <c r="V489" s="39"/>
      <c r="W489" s="176">
        <f>V489*K489</f>
        <v>0</v>
      </c>
      <c r="X489" s="176">
        <v>0</v>
      </c>
      <c r="Y489" s="176">
        <f>X489*K489</f>
        <v>0</v>
      </c>
      <c r="Z489" s="176">
        <v>0</v>
      </c>
      <c r="AA489" s="177">
        <f>Z489*K489</f>
        <v>0</v>
      </c>
      <c r="AR489" s="21" t="s">
        <v>209</v>
      </c>
      <c r="AT489" s="21" t="s">
        <v>352</v>
      </c>
      <c r="AU489" s="21" t="s">
        <v>140</v>
      </c>
      <c r="AY489" s="21" t="s">
        <v>176</v>
      </c>
      <c r="BE489" s="113">
        <f>IF(U489="základní",N489,0)</f>
        <v>0</v>
      </c>
      <c r="BF489" s="113">
        <f>IF(U489="snížená",N489,0)</f>
        <v>0</v>
      </c>
      <c r="BG489" s="113">
        <f>IF(U489="zákl. přenesená",N489,0)</f>
        <v>0</v>
      </c>
      <c r="BH489" s="113">
        <f>IF(U489="sníž. přenesená",N489,0)</f>
        <v>0</v>
      </c>
      <c r="BI489" s="113">
        <f>IF(U489="nulová",N489,0)</f>
        <v>0</v>
      </c>
      <c r="BJ489" s="21" t="s">
        <v>88</v>
      </c>
      <c r="BK489" s="113">
        <f>ROUND(L489*K489,2)</f>
        <v>0</v>
      </c>
      <c r="BL489" s="21" t="s">
        <v>181</v>
      </c>
      <c r="BM489" s="21" t="s">
        <v>1139</v>
      </c>
    </row>
    <row r="490" spans="2:47" s="1" customFormat="1" ht="30" customHeight="1">
      <c r="B490" s="38"/>
      <c r="C490" s="39"/>
      <c r="D490" s="39"/>
      <c r="E490" s="39"/>
      <c r="F490" s="315" t="s">
        <v>2994</v>
      </c>
      <c r="G490" s="316"/>
      <c r="H490" s="316"/>
      <c r="I490" s="316"/>
      <c r="J490" s="39"/>
      <c r="K490" s="39"/>
      <c r="L490" s="39"/>
      <c r="M490" s="39"/>
      <c r="N490" s="39"/>
      <c r="O490" s="39"/>
      <c r="P490" s="39"/>
      <c r="Q490" s="39"/>
      <c r="R490" s="40"/>
      <c r="T490" s="146"/>
      <c r="U490" s="39"/>
      <c r="V490" s="39"/>
      <c r="W490" s="39"/>
      <c r="X490" s="39"/>
      <c r="Y490" s="39"/>
      <c r="Z490" s="39"/>
      <c r="AA490" s="81"/>
      <c r="AT490" s="21" t="s">
        <v>475</v>
      </c>
      <c r="AU490" s="21" t="s">
        <v>140</v>
      </c>
    </row>
    <row r="491" spans="2:51" s="10" customFormat="1" ht="22.5" customHeight="1">
      <c r="B491" s="178"/>
      <c r="C491" s="179"/>
      <c r="D491" s="179"/>
      <c r="E491" s="180" t="s">
        <v>22</v>
      </c>
      <c r="F491" s="303" t="s">
        <v>2995</v>
      </c>
      <c r="G491" s="304"/>
      <c r="H491" s="304"/>
      <c r="I491" s="304"/>
      <c r="J491" s="179"/>
      <c r="K491" s="181">
        <v>12</v>
      </c>
      <c r="L491" s="179"/>
      <c r="M491" s="179"/>
      <c r="N491" s="179"/>
      <c r="O491" s="179"/>
      <c r="P491" s="179"/>
      <c r="Q491" s="179"/>
      <c r="R491" s="182"/>
      <c r="T491" s="183"/>
      <c r="U491" s="179"/>
      <c r="V491" s="179"/>
      <c r="W491" s="179"/>
      <c r="X491" s="179"/>
      <c r="Y491" s="179"/>
      <c r="Z491" s="179"/>
      <c r="AA491" s="184"/>
      <c r="AT491" s="185" t="s">
        <v>199</v>
      </c>
      <c r="AU491" s="185" t="s">
        <v>140</v>
      </c>
      <c r="AV491" s="10" t="s">
        <v>140</v>
      </c>
      <c r="AW491" s="10" t="s">
        <v>37</v>
      </c>
      <c r="AX491" s="10" t="s">
        <v>80</v>
      </c>
      <c r="AY491" s="185" t="s">
        <v>176</v>
      </c>
    </row>
    <row r="492" spans="2:51" s="11" customFormat="1" ht="22.5" customHeight="1">
      <c r="B492" s="186"/>
      <c r="C492" s="187"/>
      <c r="D492" s="187"/>
      <c r="E492" s="188" t="s">
        <v>22</v>
      </c>
      <c r="F492" s="271" t="s">
        <v>200</v>
      </c>
      <c r="G492" s="272"/>
      <c r="H492" s="272"/>
      <c r="I492" s="272"/>
      <c r="J492" s="187"/>
      <c r="K492" s="189">
        <v>12</v>
      </c>
      <c r="L492" s="187"/>
      <c r="M492" s="187"/>
      <c r="N492" s="187"/>
      <c r="O492" s="187"/>
      <c r="P492" s="187"/>
      <c r="Q492" s="187"/>
      <c r="R492" s="190"/>
      <c r="T492" s="191"/>
      <c r="U492" s="187"/>
      <c r="V492" s="187"/>
      <c r="W492" s="187"/>
      <c r="X492" s="187"/>
      <c r="Y492" s="187"/>
      <c r="Z492" s="187"/>
      <c r="AA492" s="192"/>
      <c r="AT492" s="193" t="s">
        <v>199</v>
      </c>
      <c r="AU492" s="193" t="s">
        <v>140</v>
      </c>
      <c r="AV492" s="11" t="s">
        <v>181</v>
      </c>
      <c r="AW492" s="11" t="s">
        <v>37</v>
      </c>
      <c r="AX492" s="11" t="s">
        <v>88</v>
      </c>
      <c r="AY492" s="193" t="s">
        <v>176</v>
      </c>
    </row>
    <row r="493" spans="2:65" s="1" customFormat="1" ht="31.5" customHeight="1">
      <c r="B493" s="38"/>
      <c r="C493" s="171" t="s">
        <v>1143</v>
      </c>
      <c r="D493" s="171" t="s">
        <v>177</v>
      </c>
      <c r="E493" s="172" t="s">
        <v>2996</v>
      </c>
      <c r="F493" s="265" t="s">
        <v>2997</v>
      </c>
      <c r="G493" s="265"/>
      <c r="H493" s="265"/>
      <c r="I493" s="265"/>
      <c r="J493" s="173" t="s">
        <v>461</v>
      </c>
      <c r="K493" s="174">
        <v>134</v>
      </c>
      <c r="L493" s="266">
        <v>0</v>
      </c>
      <c r="M493" s="267"/>
      <c r="N493" s="268">
        <f>ROUND(L493*K493,2)</f>
        <v>0</v>
      </c>
      <c r="O493" s="268"/>
      <c r="P493" s="268"/>
      <c r="Q493" s="268"/>
      <c r="R493" s="40"/>
      <c r="T493" s="175" t="s">
        <v>22</v>
      </c>
      <c r="U493" s="47" t="s">
        <v>45</v>
      </c>
      <c r="V493" s="39"/>
      <c r="W493" s="176">
        <f>V493*K493</f>
        <v>0</v>
      </c>
      <c r="X493" s="176">
        <v>0</v>
      </c>
      <c r="Y493" s="176">
        <f>X493*K493</f>
        <v>0</v>
      </c>
      <c r="Z493" s="176">
        <v>0</v>
      </c>
      <c r="AA493" s="177">
        <f>Z493*K493</f>
        <v>0</v>
      </c>
      <c r="AR493" s="21" t="s">
        <v>181</v>
      </c>
      <c r="AT493" s="21" t="s">
        <v>177</v>
      </c>
      <c r="AU493" s="21" t="s">
        <v>140</v>
      </c>
      <c r="AY493" s="21" t="s">
        <v>176</v>
      </c>
      <c r="BE493" s="113">
        <f>IF(U493="základní",N493,0)</f>
        <v>0</v>
      </c>
      <c r="BF493" s="113">
        <f>IF(U493="snížená",N493,0)</f>
        <v>0</v>
      </c>
      <c r="BG493" s="113">
        <f>IF(U493="zákl. přenesená",N493,0)</f>
        <v>0</v>
      </c>
      <c r="BH493" s="113">
        <f>IF(U493="sníž. přenesená",N493,0)</f>
        <v>0</v>
      </c>
      <c r="BI493" s="113">
        <f>IF(U493="nulová",N493,0)</f>
        <v>0</v>
      </c>
      <c r="BJ493" s="21" t="s">
        <v>88</v>
      </c>
      <c r="BK493" s="113">
        <f>ROUND(L493*K493,2)</f>
        <v>0</v>
      </c>
      <c r="BL493" s="21" t="s">
        <v>181</v>
      </c>
      <c r="BM493" s="21" t="s">
        <v>1143</v>
      </c>
    </row>
    <row r="494" spans="2:65" s="1" customFormat="1" ht="31.5" customHeight="1">
      <c r="B494" s="38"/>
      <c r="C494" s="202" t="s">
        <v>1147</v>
      </c>
      <c r="D494" s="202" t="s">
        <v>352</v>
      </c>
      <c r="E494" s="203" t="s">
        <v>2998</v>
      </c>
      <c r="F494" s="307" t="s">
        <v>2999</v>
      </c>
      <c r="G494" s="307"/>
      <c r="H494" s="307"/>
      <c r="I494" s="307"/>
      <c r="J494" s="204" t="s">
        <v>461</v>
      </c>
      <c r="K494" s="205">
        <v>6</v>
      </c>
      <c r="L494" s="308">
        <v>0</v>
      </c>
      <c r="M494" s="309"/>
      <c r="N494" s="310">
        <f>ROUND(L494*K494,2)</f>
        <v>0</v>
      </c>
      <c r="O494" s="268"/>
      <c r="P494" s="268"/>
      <c r="Q494" s="268"/>
      <c r="R494" s="40"/>
      <c r="T494" s="175" t="s">
        <v>22</v>
      </c>
      <c r="U494" s="47" t="s">
        <v>45</v>
      </c>
      <c r="V494" s="39"/>
      <c r="W494" s="176">
        <f>V494*K494</f>
        <v>0</v>
      </c>
      <c r="X494" s="176">
        <v>0</v>
      </c>
      <c r="Y494" s="176">
        <f>X494*K494</f>
        <v>0</v>
      </c>
      <c r="Z494" s="176">
        <v>0</v>
      </c>
      <c r="AA494" s="177">
        <f>Z494*K494</f>
        <v>0</v>
      </c>
      <c r="AR494" s="21" t="s">
        <v>209</v>
      </c>
      <c r="AT494" s="21" t="s">
        <v>352</v>
      </c>
      <c r="AU494" s="21" t="s">
        <v>140</v>
      </c>
      <c r="AY494" s="21" t="s">
        <v>176</v>
      </c>
      <c r="BE494" s="113">
        <f>IF(U494="základní",N494,0)</f>
        <v>0</v>
      </c>
      <c r="BF494" s="113">
        <f>IF(U494="snížená",N494,0)</f>
        <v>0</v>
      </c>
      <c r="BG494" s="113">
        <f>IF(U494="zákl. přenesená",N494,0)</f>
        <v>0</v>
      </c>
      <c r="BH494" s="113">
        <f>IF(U494="sníž. přenesená",N494,0)</f>
        <v>0</v>
      </c>
      <c r="BI494" s="113">
        <f>IF(U494="nulová",N494,0)</f>
        <v>0</v>
      </c>
      <c r="BJ494" s="21" t="s">
        <v>88</v>
      </c>
      <c r="BK494" s="113">
        <f>ROUND(L494*K494,2)</f>
        <v>0</v>
      </c>
      <c r="BL494" s="21" t="s">
        <v>181</v>
      </c>
      <c r="BM494" s="21" t="s">
        <v>1147</v>
      </c>
    </row>
    <row r="495" spans="2:47" s="1" customFormat="1" ht="30" customHeight="1">
      <c r="B495" s="38"/>
      <c r="C495" s="39"/>
      <c r="D495" s="39"/>
      <c r="E495" s="39"/>
      <c r="F495" s="315" t="s">
        <v>3000</v>
      </c>
      <c r="G495" s="316"/>
      <c r="H495" s="316"/>
      <c r="I495" s="316"/>
      <c r="J495" s="39"/>
      <c r="K495" s="39"/>
      <c r="L495" s="39"/>
      <c r="M495" s="39"/>
      <c r="N495" s="39"/>
      <c r="O495" s="39"/>
      <c r="P495" s="39"/>
      <c r="Q495" s="39"/>
      <c r="R495" s="40"/>
      <c r="T495" s="146"/>
      <c r="U495" s="39"/>
      <c r="V495" s="39"/>
      <c r="W495" s="39"/>
      <c r="X495" s="39"/>
      <c r="Y495" s="39"/>
      <c r="Z495" s="39"/>
      <c r="AA495" s="81"/>
      <c r="AT495" s="21" t="s">
        <v>475</v>
      </c>
      <c r="AU495" s="21" t="s">
        <v>140</v>
      </c>
    </row>
    <row r="496" spans="2:51" s="10" customFormat="1" ht="22.5" customHeight="1">
      <c r="B496" s="178"/>
      <c r="C496" s="179"/>
      <c r="D496" s="179"/>
      <c r="E496" s="180" t="s">
        <v>22</v>
      </c>
      <c r="F496" s="303" t="s">
        <v>3001</v>
      </c>
      <c r="G496" s="304"/>
      <c r="H496" s="304"/>
      <c r="I496" s="304"/>
      <c r="J496" s="179"/>
      <c r="K496" s="181">
        <v>6</v>
      </c>
      <c r="L496" s="179"/>
      <c r="M496" s="179"/>
      <c r="N496" s="179"/>
      <c r="O496" s="179"/>
      <c r="P496" s="179"/>
      <c r="Q496" s="179"/>
      <c r="R496" s="182"/>
      <c r="T496" s="183"/>
      <c r="U496" s="179"/>
      <c r="V496" s="179"/>
      <c r="W496" s="179"/>
      <c r="X496" s="179"/>
      <c r="Y496" s="179"/>
      <c r="Z496" s="179"/>
      <c r="AA496" s="184"/>
      <c r="AT496" s="185" t="s">
        <v>199</v>
      </c>
      <c r="AU496" s="185" t="s">
        <v>140</v>
      </c>
      <c r="AV496" s="10" t="s">
        <v>140</v>
      </c>
      <c r="AW496" s="10" t="s">
        <v>37</v>
      </c>
      <c r="AX496" s="10" t="s">
        <v>80</v>
      </c>
      <c r="AY496" s="185" t="s">
        <v>176</v>
      </c>
    </row>
    <row r="497" spans="2:51" s="11" customFormat="1" ht="22.5" customHeight="1">
      <c r="B497" s="186"/>
      <c r="C497" s="187"/>
      <c r="D497" s="187"/>
      <c r="E497" s="188" t="s">
        <v>22</v>
      </c>
      <c r="F497" s="271" t="s">
        <v>200</v>
      </c>
      <c r="G497" s="272"/>
      <c r="H497" s="272"/>
      <c r="I497" s="272"/>
      <c r="J497" s="187"/>
      <c r="K497" s="189">
        <v>6</v>
      </c>
      <c r="L497" s="187"/>
      <c r="M497" s="187"/>
      <c r="N497" s="187"/>
      <c r="O497" s="187"/>
      <c r="P497" s="187"/>
      <c r="Q497" s="187"/>
      <c r="R497" s="190"/>
      <c r="T497" s="191"/>
      <c r="U497" s="187"/>
      <c r="V497" s="187"/>
      <c r="W497" s="187"/>
      <c r="X497" s="187"/>
      <c r="Y497" s="187"/>
      <c r="Z497" s="187"/>
      <c r="AA497" s="192"/>
      <c r="AT497" s="193" t="s">
        <v>199</v>
      </c>
      <c r="AU497" s="193" t="s">
        <v>140</v>
      </c>
      <c r="AV497" s="11" t="s">
        <v>181</v>
      </c>
      <c r="AW497" s="11" t="s">
        <v>37</v>
      </c>
      <c r="AX497" s="11" t="s">
        <v>88</v>
      </c>
      <c r="AY497" s="193" t="s">
        <v>176</v>
      </c>
    </row>
    <row r="498" spans="2:65" s="1" customFormat="1" ht="31.5" customHeight="1">
      <c r="B498" s="38"/>
      <c r="C498" s="202" t="s">
        <v>1151</v>
      </c>
      <c r="D498" s="202" t="s">
        <v>352</v>
      </c>
      <c r="E498" s="203" t="s">
        <v>3002</v>
      </c>
      <c r="F498" s="307" t="s">
        <v>3003</v>
      </c>
      <c r="G498" s="307"/>
      <c r="H498" s="307"/>
      <c r="I498" s="307"/>
      <c r="J498" s="204" t="s">
        <v>461</v>
      </c>
      <c r="K498" s="205">
        <v>30</v>
      </c>
      <c r="L498" s="308">
        <v>0</v>
      </c>
      <c r="M498" s="309"/>
      <c r="N498" s="310">
        <f>ROUND(L498*K498,2)</f>
        <v>0</v>
      </c>
      <c r="O498" s="268"/>
      <c r="P498" s="268"/>
      <c r="Q498" s="268"/>
      <c r="R498" s="40"/>
      <c r="T498" s="175" t="s">
        <v>22</v>
      </c>
      <c r="U498" s="47" t="s">
        <v>45</v>
      </c>
      <c r="V498" s="39"/>
      <c r="W498" s="176">
        <f>V498*K498</f>
        <v>0</v>
      </c>
      <c r="X498" s="176">
        <v>0</v>
      </c>
      <c r="Y498" s="176">
        <f>X498*K498</f>
        <v>0</v>
      </c>
      <c r="Z498" s="176">
        <v>0</v>
      </c>
      <c r="AA498" s="177">
        <f>Z498*K498</f>
        <v>0</v>
      </c>
      <c r="AR498" s="21" t="s">
        <v>209</v>
      </c>
      <c r="AT498" s="21" t="s">
        <v>352</v>
      </c>
      <c r="AU498" s="21" t="s">
        <v>140</v>
      </c>
      <c r="AY498" s="21" t="s">
        <v>176</v>
      </c>
      <c r="BE498" s="113">
        <f>IF(U498="základní",N498,0)</f>
        <v>0</v>
      </c>
      <c r="BF498" s="113">
        <f>IF(U498="snížená",N498,0)</f>
        <v>0</v>
      </c>
      <c r="BG498" s="113">
        <f>IF(U498="zákl. přenesená",N498,0)</f>
        <v>0</v>
      </c>
      <c r="BH498" s="113">
        <f>IF(U498="sníž. přenesená",N498,0)</f>
        <v>0</v>
      </c>
      <c r="BI498" s="113">
        <f>IF(U498="nulová",N498,0)</f>
        <v>0</v>
      </c>
      <c r="BJ498" s="21" t="s">
        <v>88</v>
      </c>
      <c r="BK498" s="113">
        <f>ROUND(L498*K498,2)</f>
        <v>0</v>
      </c>
      <c r="BL498" s="21" t="s">
        <v>181</v>
      </c>
      <c r="BM498" s="21" t="s">
        <v>1151</v>
      </c>
    </row>
    <row r="499" spans="2:47" s="1" customFormat="1" ht="30" customHeight="1">
      <c r="B499" s="38"/>
      <c r="C499" s="39"/>
      <c r="D499" s="39"/>
      <c r="E499" s="39"/>
      <c r="F499" s="315" t="s">
        <v>3004</v>
      </c>
      <c r="G499" s="316"/>
      <c r="H499" s="316"/>
      <c r="I499" s="316"/>
      <c r="J499" s="39"/>
      <c r="K499" s="39"/>
      <c r="L499" s="39"/>
      <c r="M499" s="39"/>
      <c r="N499" s="39"/>
      <c r="O499" s="39"/>
      <c r="P499" s="39"/>
      <c r="Q499" s="39"/>
      <c r="R499" s="40"/>
      <c r="T499" s="146"/>
      <c r="U499" s="39"/>
      <c r="V499" s="39"/>
      <c r="W499" s="39"/>
      <c r="X499" s="39"/>
      <c r="Y499" s="39"/>
      <c r="Z499" s="39"/>
      <c r="AA499" s="81"/>
      <c r="AT499" s="21" t="s">
        <v>475</v>
      </c>
      <c r="AU499" s="21" t="s">
        <v>140</v>
      </c>
    </row>
    <row r="500" spans="2:51" s="10" customFormat="1" ht="22.5" customHeight="1">
      <c r="B500" s="178"/>
      <c r="C500" s="179"/>
      <c r="D500" s="179"/>
      <c r="E500" s="180" t="s">
        <v>22</v>
      </c>
      <c r="F500" s="303" t="s">
        <v>3005</v>
      </c>
      <c r="G500" s="304"/>
      <c r="H500" s="304"/>
      <c r="I500" s="304"/>
      <c r="J500" s="179"/>
      <c r="K500" s="181">
        <v>30</v>
      </c>
      <c r="L500" s="179"/>
      <c r="M500" s="179"/>
      <c r="N500" s="179"/>
      <c r="O500" s="179"/>
      <c r="P500" s="179"/>
      <c r="Q500" s="179"/>
      <c r="R500" s="182"/>
      <c r="T500" s="183"/>
      <c r="U500" s="179"/>
      <c r="V500" s="179"/>
      <c r="W500" s="179"/>
      <c r="X500" s="179"/>
      <c r="Y500" s="179"/>
      <c r="Z500" s="179"/>
      <c r="AA500" s="184"/>
      <c r="AT500" s="185" t="s">
        <v>199</v>
      </c>
      <c r="AU500" s="185" t="s">
        <v>140</v>
      </c>
      <c r="AV500" s="10" t="s">
        <v>140</v>
      </c>
      <c r="AW500" s="10" t="s">
        <v>37</v>
      </c>
      <c r="AX500" s="10" t="s">
        <v>80</v>
      </c>
      <c r="AY500" s="185" t="s">
        <v>176</v>
      </c>
    </row>
    <row r="501" spans="2:51" s="11" customFormat="1" ht="22.5" customHeight="1">
      <c r="B501" s="186"/>
      <c r="C501" s="187"/>
      <c r="D501" s="187"/>
      <c r="E501" s="188" t="s">
        <v>22</v>
      </c>
      <c r="F501" s="271" t="s">
        <v>200</v>
      </c>
      <c r="G501" s="272"/>
      <c r="H501" s="272"/>
      <c r="I501" s="272"/>
      <c r="J501" s="187"/>
      <c r="K501" s="189">
        <v>30</v>
      </c>
      <c r="L501" s="187"/>
      <c r="M501" s="187"/>
      <c r="N501" s="187"/>
      <c r="O501" s="187"/>
      <c r="P501" s="187"/>
      <c r="Q501" s="187"/>
      <c r="R501" s="190"/>
      <c r="T501" s="191"/>
      <c r="U501" s="187"/>
      <c r="V501" s="187"/>
      <c r="W501" s="187"/>
      <c r="X501" s="187"/>
      <c r="Y501" s="187"/>
      <c r="Z501" s="187"/>
      <c r="AA501" s="192"/>
      <c r="AT501" s="193" t="s">
        <v>199</v>
      </c>
      <c r="AU501" s="193" t="s">
        <v>140</v>
      </c>
      <c r="AV501" s="11" t="s">
        <v>181</v>
      </c>
      <c r="AW501" s="11" t="s">
        <v>37</v>
      </c>
      <c r="AX501" s="11" t="s">
        <v>88</v>
      </c>
      <c r="AY501" s="193" t="s">
        <v>176</v>
      </c>
    </row>
    <row r="502" spans="2:65" s="1" customFormat="1" ht="31.5" customHeight="1">
      <c r="B502" s="38"/>
      <c r="C502" s="202" t="s">
        <v>1155</v>
      </c>
      <c r="D502" s="202" t="s">
        <v>352</v>
      </c>
      <c r="E502" s="203" t="s">
        <v>3006</v>
      </c>
      <c r="F502" s="307" t="s">
        <v>3007</v>
      </c>
      <c r="G502" s="307"/>
      <c r="H502" s="307"/>
      <c r="I502" s="307"/>
      <c r="J502" s="204" t="s">
        <v>461</v>
      </c>
      <c r="K502" s="205">
        <v>6</v>
      </c>
      <c r="L502" s="308">
        <v>0</v>
      </c>
      <c r="M502" s="309"/>
      <c r="N502" s="310">
        <f>ROUND(L502*K502,2)</f>
        <v>0</v>
      </c>
      <c r="O502" s="268"/>
      <c r="P502" s="268"/>
      <c r="Q502" s="268"/>
      <c r="R502" s="40"/>
      <c r="T502" s="175" t="s">
        <v>22</v>
      </c>
      <c r="U502" s="47" t="s">
        <v>45</v>
      </c>
      <c r="V502" s="39"/>
      <c r="W502" s="176">
        <f>V502*K502</f>
        <v>0</v>
      </c>
      <c r="X502" s="176">
        <v>0</v>
      </c>
      <c r="Y502" s="176">
        <f>X502*K502</f>
        <v>0</v>
      </c>
      <c r="Z502" s="176">
        <v>0</v>
      </c>
      <c r="AA502" s="177">
        <f>Z502*K502</f>
        <v>0</v>
      </c>
      <c r="AR502" s="21" t="s">
        <v>209</v>
      </c>
      <c r="AT502" s="21" t="s">
        <v>352</v>
      </c>
      <c r="AU502" s="21" t="s">
        <v>140</v>
      </c>
      <c r="AY502" s="21" t="s">
        <v>176</v>
      </c>
      <c r="BE502" s="113">
        <f>IF(U502="základní",N502,0)</f>
        <v>0</v>
      </c>
      <c r="BF502" s="113">
        <f>IF(U502="snížená",N502,0)</f>
        <v>0</v>
      </c>
      <c r="BG502" s="113">
        <f>IF(U502="zákl. přenesená",N502,0)</f>
        <v>0</v>
      </c>
      <c r="BH502" s="113">
        <f>IF(U502="sníž. přenesená",N502,0)</f>
        <v>0</v>
      </c>
      <c r="BI502" s="113">
        <f>IF(U502="nulová",N502,0)</f>
        <v>0</v>
      </c>
      <c r="BJ502" s="21" t="s">
        <v>88</v>
      </c>
      <c r="BK502" s="113">
        <f>ROUND(L502*K502,2)</f>
        <v>0</v>
      </c>
      <c r="BL502" s="21" t="s">
        <v>181</v>
      </c>
      <c r="BM502" s="21" t="s">
        <v>1155</v>
      </c>
    </row>
    <row r="503" spans="2:47" s="1" customFormat="1" ht="22.5" customHeight="1">
      <c r="B503" s="38"/>
      <c r="C503" s="39"/>
      <c r="D503" s="39"/>
      <c r="E503" s="39"/>
      <c r="F503" s="315" t="s">
        <v>3008</v>
      </c>
      <c r="G503" s="316"/>
      <c r="H503" s="316"/>
      <c r="I503" s="316"/>
      <c r="J503" s="39"/>
      <c r="K503" s="39"/>
      <c r="L503" s="39"/>
      <c r="M503" s="39"/>
      <c r="N503" s="39"/>
      <c r="O503" s="39"/>
      <c r="P503" s="39"/>
      <c r="Q503" s="39"/>
      <c r="R503" s="40"/>
      <c r="T503" s="146"/>
      <c r="U503" s="39"/>
      <c r="V503" s="39"/>
      <c r="W503" s="39"/>
      <c r="X503" s="39"/>
      <c r="Y503" s="39"/>
      <c r="Z503" s="39"/>
      <c r="AA503" s="81"/>
      <c r="AT503" s="21" t="s">
        <v>475</v>
      </c>
      <c r="AU503" s="21" t="s">
        <v>140</v>
      </c>
    </row>
    <row r="504" spans="2:51" s="10" customFormat="1" ht="22.5" customHeight="1">
      <c r="B504" s="178"/>
      <c r="C504" s="179"/>
      <c r="D504" s="179"/>
      <c r="E504" s="180" t="s">
        <v>22</v>
      </c>
      <c r="F504" s="303" t="s">
        <v>3009</v>
      </c>
      <c r="G504" s="304"/>
      <c r="H504" s="304"/>
      <c r="I504" s="304"/>
      <c r="J504" s="179"/>
      <c r="K504" s="181">
        <v>6</v>
      </c>
      <c r="L504" s="179"/>
      <c r="M504" s="179"/>
      <c r="N504" s="179"/>
      <c r="O504" s="179"/>
      <c r="P504" s="179"/>
      <c r="Q504" s="179"/>
      <c r="R504" s="182"/>
      <c r="T504" s="183"/>
      <c r="U504" s="179"/>
      <c r="V504" s="179"/>
      <c r="W504" s="179"/>
      <c r="X504" s="179"/>
      <c r="Y504" s="179"/>
      <c r="Z504" s="179"/>
      <c r="AA504" s="184"/>
      <c r="AT504" s="185" t="s">
        <v>199</v>
      </c>
      <c r="AU504" s="185" t="s">
        <v>140</v>
      </c>
      <c r="AV504" s="10" t="s">
        <v>140</v>
      </c>
      <c r="AW504" s="10" t="s">
        <v>37</v>
      </c>
      <c r="AX504" s="10" t="s">
        <v>80</v>
      </c>
      <c r="AY504" s="185" t="s">
        <v>176</v>
      </c>
    </row>
    <row r="505" spans="2:51" s="11" customFormat="1" ht="22.5" customHeight="1">
      <c r="B505" s="186"/>
      <c r="C505" s="187"/>
      <c r="D505" s="187"/>
      <c r="E505" s="188" t="s">
        <v>22</v>
      </c>
      <c r="F505" s="271" t="s">
        <v>200</v>
      </c>
      <c r="G505" s="272"/>
      <c r="H505" s="272"/>
      <c r="I505" s="272"/>
      <c r="J505" s="187"/>
      <c r="K505" s="189">
        <v>6</v>
      </c>
      <c r="L505" s="187"/>
      <c r="M505" s="187"/>
      <c r="N505" s="187"/>
      <c r="O505" s="187"/>
      <c r="P505" s="187"/>
      <c r="Q505" s="187"/>
      <c r="R505" s="190"/>
      <c r="T505" s="191"/>
      <c r="U505" s="187"/>
      <c r="V505" s="187"/>
      <c r="W505" s="187"/>
      <c r="X505" s="187"/>
      <c r="Y505" s="187"/>
      <c r="Z505" s="187"/>
      <c r="AA505" s="192"/>
      <c r="AT505" s="193" t="s">
        <v>199</v>
      </c>
      <c r="AU505" s="193" t="s">
        <v>140</v>
      </c>
      <c r="AV505" s="11" t="s">
        <v>181</v>
      </c>
      <c r="AW505" s="11" t="s">
        <v>37</v>
      </c>
      <c r="AX505" s="11" t="s">
        <v>88</v>
      </c>
      <c r="AY505" s="193" t="s">
        <v>176</v>
      </c>
    </row>
    <row r="506" spans="2:65" s="1" customFormat="1" ht="22.5" customHeight="1">
      <c r="B506" s="38"/>
      <c r="C506" s="202" t="s">
        <v>1159</v>
      </c>
      <c r="D506" s="202" t="s">
        <v>352</v>
      </c>
      <c r="E506" s="203" t="s">
        <v>3010</v>
      </c>
      <c r="F506" s="307" t="s">
        <v>3011</v>
      </c>
      <c r="G506" s="307"/>
      <c r="H506" s="307"/>
      <c r="I506" s="307"/>
      <c r="J506" s="204" t="s">
        <v>461</v>
      </c>
      <c r="K506" s="205">
        <v>4</v>
      </c>
      <c r="L506" s="308">
        <v>0</v>
      </c>
      <c r="M506" s="309"/>
      <c r="N506" s="310">
        <f>ROUND(L506*K506,2)</f>
        <v>0</v>
      </c>
      <c r="O506" s="268"/>
      <c r="P506" s="268"/>
      <c r="Q506" s="268"/>
      <c r="R506" s="40"/>
      <c r="T506" s="175" t="s">
        <v>22</v>
      </c>
      <c r="U506" s="47" t="s">
        <v>45</v>
      </c>
      <c r="V506" s="39"/>
      <c r="W506" s="176">
        <f>V506*K506</f>
        <v>0</v>
      </c>
      <c r="X506" s="176">
        <v>0</v>
      </c>
      <c r="Y506" s="176">
        <f>X506*K506</f>
        <v>0</v>
      </c>
      <c r="Z506" s="176">
        <v>0</v>
      </c>
      <c r="AA506" s="177">
        <f>Z506*K506</f>
        <v>0</v>
      </c>
      <c r="AR506" s="21" t="s">
        <v>209</v>
      </c>
      <c r="AT506" s="21" t="s">
        <v>352</v>
      </c>
      <c r="AU506" s="21" t="s">
        <v>140</v>
      </c>
      <c r="AY506" s="21" t="s">
        <v>176</v>
      </c>
      <c r="BE506" s="113">
        <f>IF(U506="základní",N506,0)</f>
        <v>0</v>
      </c>
      <c r="BF506" s="113">
        <f>IF(U506="snížená",N506,0)</f>
        <v>0</v>
      </c>
      <c r="BG506" s="113">
        <f>IF(U506="zákl. přenesená",N506,0)</f>
        <v>0</v>
      </c>
      <c r="BH506" s="113">
        <f>IF(U506="sníž. přenesená",N506,0)</f>
        <v>0</v>
      </c>
      <c r="BI506" s="113">
        <f>IF(U506="nulová",N506,0)</f>
        <v>0</v>
      </c>
      <c r="BJ506" s="21" t="s">
        <v>88</v>
      </c>
      <c r="BK506" s="113">
        <f>ROUND(L506*K506,2)</f>
        <v>0</v>
      </c>
      <c r="BL506" s="21" t="s">
        <v>181</v>
      </c>
      <c r="BM506" s="21" t="s">
        <v>1159</v>
      </c>
    </row>
    <row r="507" spans="2:47" s="1" customFormat="1" ht="30" customHeight="1">
      <c r="B507" s="38"/>
      <c r="C507" s="39"/>
      <c r="D507" s="39"/>
      <c r="E507" s="39"/>
      <c r="F507" s="315" t="s">
        <v>3012</v>
      </c>
      <c r="G507" s="316"/>
      <c r="H507" s="316"/>
      <c r="I507" s="316"/>
      <c r="J507" s="39"/>
      <c r="K507" s="39"/>
      <c r="L507" s="39"/>
      <c r="M507" s="39"/>
      <c r="N507" s="39"/>
      <c r="O507" s="39"/>
      <c r="P507" s="39"/>
      <c r="Q507" s="39"/>
      <c r="R507" s="40"/>
      <c r="T507" s="146"/>
      <c r="U507" s="39"/>
      <c r="V507" s="39"/>
      <c r="W507" s="39"/>
      <c r="X507" s="39"/>
      <c r="Y507" s="39"/>
      <c r="Z507" s="39"/>
      <c r="AA507" s="81"/>
      <c r="AT507" s="21" t="s">
        <v>475</v>
      </c>
      <c r="AU507" s="21" t="s">
        <v>140</v>
      </c>
    </row>
    <row r="508" spans="2:51" s="10" customFormat="1" ht="22.5" customHeight="1">
      <c r="B508" s="178"/>
      <c r="C508" s="179"/>
      <c r="D508" s="179"/>
      <c r="E508" s="180" t="s">
        <v>22</v>
      </c>
      <c r="F508" s="303" t="s">
        <v>3013</v>
      </c>
      <c r="G508" s="304"/>
      <c r="H508" s="304"/>
      <c r="I508" s="304"/>
      <c r="J508" s="179"/>
      <c r="K508" s="181">
        <v>4</v>
      </c>
      <c r="L508" s="179"/>
      <c r="M508" s="179"/>
      <c r="N508" s="179"/>
      <c r="O508" s="179"/>
      <c r="P508" s="179"/>
      <c r="Q508" s="179"/>
      <c r="R508" s="182"/>
      <c r="T508" s="183"/>
      <c r="U508" s="179"/>
      <c r="V508" s="179"/>
      <c r="W508" s="179"/>
      <c r="X508" s="179"/>
      <c r="Y508" s="179"/>
      <c r="Z508" s="179"/>
      <c r="AA508" s="184"/>
      <c r="AT508" s="185" t="s">
        <v>199</v>
      </c>
      <c r="AU508" s="185" t="s">
        <v>140</v>
      </c>
      <c r="AV508" s="10" t="s">
        <v>140</v>
      </c>
      <c r="AW508" s="10" t="s">
        <v>37</v>
      </c>
      <c r="AX508" s="10" t="s">
        <v>80</v>
      </c>
      <c r="AY508" s="185" t="s">
        <v>176</v>
      </c>
    </row>
    <row r="509" spans="2:51" s="11" customFormat="1" ht="22.5" customHeight="1">
      <c r="B509" s="186"/>
      <c r="C509" s="187"/>
      <c r="D509" s="187"/>
      <c r="E509" s="188" t="s">
        <v>22</v>
      </c>
      <c r="F509" s="271" t="s">
        <v>200</v>
      </c>
      <c r="G509" s="272"/>
      <c r="H509" s="272"/>
      <c r="I509" s="272"/>
      <c r="J509" s="187"/>
      <c r="K509" s="189">
        <v>4</v>
      </c>
      <c r="L509" s="187"/>
      <c r="M509" s="187"/>
      <c r="N509" s="187"/>
      <c r="O509" s="187"/>
      <c r="P509" s="187"/>
      <c r="Q509" s="187"/>
      <c r="R509" s="190"/>
      <c r="T509" s="191"/>
      <c r="U509" s="187"/>
      <c r="V509" s="187"/>
      <c r="W509" s="187"/>
      <c r="X509" s="187"/>
      <c r="Y509" s="187"/>
      <c r="Z509" s="187"/>
      <c r="AA509" s="192"/>
      <c r="AT509" s="193" t="s">
        <v>199</v>
      </c>
      <c r="AU509" s="193" t="s">
        <v>140</v>
      </c>
      <c r="AV509" s="11" t="s">
        <v>181</v>
      </c>
      <c r="AW509" s="11" t="s">
        <v>37</v>
      </c>
      <c r="AX509" s="11" t="s">
        <v>88</v>
      </c>
      <c r="AY509" s="193" t="s">
        <v>176</v>
      </c>
    </row>
    <row r="510" spans="2:65" s="1" customFormat="1" ht="31.5" customHeight="1">
      <c r="B510" s="38"/>
      <c r="C510" s="202" t="s">
        <v>1164</v>
      </c>
      <c r="D510" s="202" t="s">
        <v>352</v>
      </c>
      <c r="E510" s="203" t="s">
        <v>3014</v>
      </c>
      <c r="F510" s="307" t="s">
        <v>3015</v>
      </c>
      <c r="G510" s="307"/>
      <c r="H510" s="307"/>
      <c r="I510" s="307"/>
      <c r="J510" s="204" t="s">
        <v>461</v>
      </c>
      <c r="K510" s="205">
        <v>2</v>
      </c>
      <c r="L510" s="308">
        <v>0</v>
      </c>
      <c r="M510" s="309"/>
      <c r="N510" s="310">
        <f>ROUND(L510*K510,2)</f>
        <v>0</v>
      </c>
      <c r="O510" s="268"/>
      <c r="P510" s="268"/>
      <c r="Q510" s="268"/>
      <c r="R510" s="40"/>
      <c r="T510" s="175" t="s">
        <v>22</v>
      </c>
      <c r="U510" s="47" t="s">
        <v>45</v>
      </c>
      <c r="V510" s="39"/>
      <c r="W510" s="176">
        <f>V510*K510</f>
        <v>0</v>
      </c>
      <c r="X510" s="176">
        <v>0</v>
      </c>
      <c r="Y510" s="176">
        <f>X510*K510</f>
        <v>0</v>
      </c>
      <c r="Z510" s="176">
        <v>0</v>
      </c>
      <c r="AA510" s="177">
        <f>Z510*K510</f>
        <v>0</v>
      </c>
      <c r="AR510" s="21" t="s">
        <v>209</v>
      </c>
      <c r="AT510" s="21" t="s">
        <v>352</v>
      </c>
      <c r="AU510" s="21" t="s">
        <v>140</v>
      </c>
      <c r="AY510" s="21" t="s">
        <v>176</v>
      </c>
      <c r="BE510" s="113">
        <f>IF(U510="základní",N510,0)</f>
        <v>0</v>
      </c>
      <c r="BF510" s="113">
        <f>IF(U510="snížená",N510,0)</f>
        <v>0</v>
      </c>
      <c r="BG510" s="113">
        <f>IF(U510="zákl. přenesená",N510,0)</f>
        <v>0</v>
      </c>
      <c r="BH510" s="113">
        <f>IF(U510="sníž. přenesená",N510,0)</f>
        <v>0</v>
      </c>
      <c r="BI510" s="113">
        <f>IF(U510="nulová",N510,0)</f>
        <v>0</v>
      </c>
      <c r="BJ510" s="21" t="s">
        <v>88</v>
      </c>
      <c r="BK510" s="113">
        <f>ROUND(L510*K510,2)</f>
        <v>0</v>
      </c>
      <c r="BL510" s="21" t="s">
        <v>181</v>
      </c>
      <c r="BM510" s="21" t="s">
        <v>1164</v>
      </c>
    </row>
    <row r="511" spans="2:47" s="1" customFormat="1" ht="22.5" customHeight="1">
      <c r="B511" s="38"/>
      <c r="C511" s="39"/>
      <c r="D511" s="39"/>
      <c r="E511" s="39"/>
      <c r="F511" s="315" t="s">
        <v>3016</v>
      </c>
      <c r="G511" s="316"/>
      <c r="H511" s="316"/>
      <c r="I511" s="316"/>
      <c r="J511" s="39"/>
      <c r="K511" s="39"/>
      <c r="L511" s="39"/>
      <c r="M511" s="39"/>
      <c r="N511" s="39"/>
      <c r="O511" s="39"/>
      <c r="P511" s="39"/>
      <c r="Q511" s="39"/>
      <c r="R511" s="40"/>
      <c r="T511" s="146"/>
      <c r="U511" s="39"/>
      <c r="V511" s="39"/>
      <c r="W511" s="39"/>
      <c r="X511" s="39"/>
      <c r="Y511" s="39"/>
      <c r="Z511" s="39"/>
      <c r="AA511" s="81"/>
      <c r="AT511" s="21" t="s">
        <v>475</v>
      </c>
      <c r="AU511" s="21" t="s">
        <v>140</v>
      </c>
    </row>
    <row r="512" spans="2:51" s="10" customFormat="1" ht="22.5" customHeight="1">
      <c r="B512" s="178"/>
      <c r="C512" s="179"/>
      <c r="D512" s="179"/>
      <c r="E512" s="180" t="s">
        <v>22</v>
      </c>
      <c r="F512" s="303" t="s">
        <v>2786</v>
      </c>
      <c r="G512" s="304"/>
      <c r="H512" s="304"/>
      <c r="I512" s="304"/>
      <c r="J512" s="179"/>
      <c r="K512" s="181">
        <v>2</v>
      </c>
      <c r="L512" s="179"/>
      <c r="M512" s="179"/>
      <c r="N512" s="179"/>
      <c r="O512" s="179"/>
      <c r="P512" s="179"/>
      <c r="Q512" s="179"/>
      <c r="R512" s="182"/>
      <c r="T512" s="183"/>
      <c r="U512" s="179"/>
      <c r="V512" s="179"/>
      <c r="W512" s="179"/>
      <c r="X512" s="179"/>
      <c r="Y512" s="179"/>
      <c r="Z512" s="179"/>
      <c r="AA512" s="184"/>
      <c r="AT512" s="185" t="s">
        <v>199</v>
      </c>
      <c r="AU512" s="185" t="s">
        <v>140</v>
      </c>
      <c r="AV512" s="10" t="s">
        <v>140</v>
      </c>
      <c r="AW512" s="10" t="s">
        <v>37</v>
      </c>
      <c r="AX512" s="10" t="s">
        <v>80</v>
      </c>
      <c r="AY512" s="185" t="s">
        <v>176</v>
      </c>
    </row>
    <row r="513" spans="2:51" s="11" customFormat="1" ht="22.5" customHeight="1">
      <c r="B513" s="186"/>
      <c r="C513" s="187"/>
      <c r="D513" s="187"/>
      <c r="E513" s="188" t="s">
        <v>22</v>
      </c>
      <c r="F513" s="271" t="s">
        <v>200</v>
      </c>
      <c r="G513" s="272"/>
      <c r="H513" s="272"/>
      <c r="I513" s="272"/>
      <c r="J513" s="187"/>
      <c r="K513" s="189">
        <v>2</v>
      </c>
      <c r="L513" s="187"/>
      <c r="M513" s="187"/>
      <c r="N513" s="187"/>
      <c r="O513" s="187"/>
      <c r="P513" s="187"/>
      <c r="Q513" s="187"/>
      <c r="R513" s="190"/>
      <c r="T513" s="191"/>
      <c r="U513" s="187"/>
      <c r="V513" s="187"/>
      <c r="W513" s="187"/>
      <c r="X513" s="187"/>
      <c r="Y513" s="187"/>
      <c r="Z513" s="187"/>
      <c r="AA513" s="192"/>
      <c r="AT513" s="193" t="s">
        <v>199</v>
      </c>
      <c r="AU513" s="193" t="s">
        <v>140</v>
      </c>
      <c r="AV513" s="11" t="s">
        <v>181</v>
      </c>
      <c r="AW513" s="11" t="s">
        <v>37</v>
      </c>
      <c r="AX513" s="11" t="s">
        <v>88</v>
      </c>
      <c r="AY513" s="193" t="s">
        <v>176</v>
      </c>
    </row>
    <row r="514" spans="2:65" s="1" customFormat="1" ht="31.5" customHeight="1">
      <c r="B514" s="38"/>
      <c r="C514" s="202" t="s">
        <v>1168</v>
      </c>
      <c r="D514" s="202" t="s">
        <v>352</v>
      </c>
      <c r="E514" s="203" t="s">
        <v>3017</v>
      </c>
      <c r="F514" s="307" t="s">
        <v>3018</v>
      </c>
      <c r="G514" s="307"/>
      <c r="H514" s="307"/>
      <c r="I514" s="307"/>
      <c r="J514" s="204" t="s">
        <v>461</v>
      </c>
      <c r="K514" s="205">
        <v>27</v>
      </c>
      <c r="L514" s="308">
        <v>0</v>
      </c>
      <c r="M514" s="309"/>
      <c r="N514" s="310">
        <f>ROUND(L514*K514,2)</f>
        <v>0</v>
      </c>
      <c r="O514" s="268"/>
      <c r="P514" s="268"/>
      <c r="Q514" s="268"/>
      <c r="R514" s="40"/>
      <c r="T514" s="175" t="s">
        <v>22</v>
      </c>
      <c r="U514" s="47" t="s">
        <v>45</v>
      </c>
      <c r="V514" s="39"/>
      <c r="W514" s="176">
        <f>V514*K514</f>
        <v>0</v>
      </c>
      <c r="X514" s="176">
        <v>0</v>
      </c>
      <c r="Y514" s="176">
        <f>X514*K514</f>
        <v>0</v>
      </c>
      <c r="Z514" s="176">
        <v>0</v>
      </c>
      <c r="AA514" s="177">
        <f>Z514*K514</f>
        <v>0</v>
      </c>
      <c r="AR514" s="21" t="s">
        <v>209</v>
      </c>
      <c r="AT514" s="21" t="s">
        <v>352</v>
      </c>
      <c r="AU514" s="21" t="s">
        <v>140</v>
      </c>
      <c r="AY514" s="21" t="s">
        <v>176</v>
      </c>
      <c r="BE514" s="113">
        <f>IF(U514="základní",N514,0)</f>
        <v>0</v>
      </c>
      <c r="BF514" s="113">
        <f>IF(U514="snížená",N514,0)</f>
        <v>0</v>
      </c>
      <c r="BG514" s="113">
        <f>IF(U514="zákl. přenesená",N514,0)</f>
        <v>0</v>
      </c>
      <c r="BH514" s="113">
        <f>IF(U514="sníž. přenesená",N514,0)</f>
        <v>0</v>
      </c>
      <c r="BI514" s="113">
        <f>IF(U514="nulová",N514,0)</f>
        <v>0</v>
      </c>
      <c r="BJ514" s="21" t="s">
        <v>88</v>
      </c>
      <c r="BK514" s="113">
        <f>ROUND(L514*K514,2)</f>
        <v>0</v>
      </c>
      <c r="BL514" s="21" t="s">
        <v>181</v>
      </c>
      <c r="BM514" s="21" t="s">
        <v>1168</v>
      </c>
    </row>
    <row r="515" spans="2:47" s="1" customFormat="1" ht="30" customHeight="1">
      <c r="B515" s="38"/>
      <c r="C515" s="39"/>
      <c r="D515" s="39"/>
      <c r="E515" s="39"/>
      <c r="F515" s="315" t="s">
        <v>3019</v>
      </c>
      <c r="G515" s="316"/>
      <c r="H515" s="316"/>
      <c r="I515" s="316"/>
      <c r="J515" s="39"/>
      <c r="K515" s="39"/>
      <c r="L515" s="39"/>
      <c r="M515" s="39"/>
      <c r="N515" s="39"/>
      <c r="O515" s="39"/>
      <c r="P515" s="39"/>
      <c r="Q515" s="39"/>
      <c r="R515" s="40"/>
      <c r="T515" s="146"/>
      <c r="U515" s="39"/>
      <c r="V515" s="39"/>
      <c r="W515" s="39"/>
      <c r="X515" s="39"/>
      <c r="Y515" s="39"/>
      <c r="Z515" s="39"/>
      <c r="AA515" s="81"/>
      <c r="AT515" s="21" t="s">
        <v>475</v>
      </c>
      <c r="AU515" s="21" t="s">
        <v>140</v>
      </c>
    </row>
    <row r="516" spans="2:51" s="10" customFormat="1" ht="22.5" customHeight="1">
      <c r="B516" s="178"/>
      <c r="C516" s="179"/>
      <c r="D516" s="179"/>
      <c r="E516" s="180" t="s">
        <v>22</v>
      </c>
      <c r="F516" s="303" t="s">
        <v>3020</v>
      </c>
      <c r="G516" s="304"/>
      <c r="H516" s="304"/>
      <c r="I516" s="304"/>
      <c r="J516" s="179"/>
      <c r="K516" s="181">
        <v>27</v>
      </c>
      <c r="L516" s="179"/>
      <c r="M516" s="179"/>
      <c r="N516" s="179"/>
      <c r="O516" s="179"/>
      <c r="P516" s="179"/>
      <c r="Q516" s="179"/>
      <c r="R516" s="182"/>
      <c r="T516" s="183"/>
      <c r="U516" s="179"/>
      <c r="V516" s="179"/>
      <c r="W516" s="179"/>
      <c r="X516" s="179"/>
      <c r="Y516" s="179"/>
      <c r="Z516" s="179"/>
      <c r="AA516" s="184"/>
      <c r="AT516" s="185" t="s">
        <v>199</v>
      </c>
      <c r="AU516" s="185" t="s">
        <v>140</v>
      </c>
      <c r="AV516" s="10" t="s">
        <v>140</v>
      </c>
      <c r="AW516" s="10" t="s">
        <v>37</v>
      </c>
      <c r="AX516" s="10" t="s">
        <v>80</v>
      </c>
      <c r="AY516" s="185" t="s">
        <v>176</v>
      </c>
    </row>
    <row r="517" spans="2:51" s="11" customFormat="1" ht="22.5" customHeight="1">
      <c r="B517" s="186"/>
      <c r="C517" s="187"/>
      <c r="D517" s="187"/>
      <c r="E517" s="188" t="s">
        <v>22</v>
      </c>
      <c r="F517" s="271" t="s">
        <v>200</v>
      </c>
      <c r="G517" s="272"/>
      <c r="H517" s="272"/>
      <c r="I517" s="272"/>
      <c r="J517" s="187"/>
      <c r="K517" s="189">
        <v>27</v>
      </c>
      <c r="L517" s="187"/>
      <c r="M517" s="187"/>
      <c r="N517" s="187"/>
      <c r="O517" s="187"/>
      <c r="P517" s="187"/>
      <c r="Q517" s="187"/>
      <c r="R517" s="190"/>
      <c r="T517" s="191"/>
      <c r="U517" s="187"/>
      <c r="V517" s="187"/>
      <c r="W517" s="187"/>
      <c r="X517" s="187"/>
      <c r="Y517" s="187"/>
      <c r="Z517" s="187"/>
      <c r="AA517" s="192"/>
      <c r="AT517" s="193" t="s">
        <v>199</v>
      </c>
      <c r="AU517" s="193" t="s">
        <v>140</v>
      </c>
      <c r="AV517" s="11" t="s">
        <v>181</v>
      </c>
      <c r="AW517" s="11" t="s">
        <v>37</v>
      </c>
      <c r="AX517" s="11" t="s">
        <v>88</v>
      </c>
      <c r="AY517" s="193" t="s">
        <v>176</v>
      </c>
    </row>
    <row r="518" spans="2:65" s="1" customFormat="1" ht="31.5" customHeight="1">
      <c r="B518" s="38"/>
      <c r="C518" s="202" t="s">
        <v>1170</v>
      </c>
      <c r="D518" s="202" t="s">
        <v>352</v>
      </c>
      <c r="E518" s="203" t="s">
        <v>3021</v>
      </c>
      <c r="F518" s="307" t="s">
        <v>3022</v>
      </c>
      <c r="G518" s="307"/>
      <c r="H518" s="307"/>
      <c r="I518" s="307"/>
      <c r="J518" s="204" t="s">
        <v>461</v>
      </c>
      <c r="K518" s="205">
        <v>10</v>
      </c>
      <c r="L518" s="308">
        <v>0</v>
      </c>
      <c r="M518" s="309"/>
      <c r="N518" s="310">
        <f>ROUND(L518*K518,2)</f>
        <v>0</v>
      </c>
      <c r="O518" s="268"/>
      <c r="P518" s="268"/>
      <c r="Q518" s="268"/>
      <c r="R518" s="40"/>
      <c r="T518" s="175" t="s">
        <v>22</v>
      </c>
      <c r="U518" s="47" t="s">
        <v>45</v>
      </c>
      <c r="V518" s="39"/>
      <c r="W518" s="176">
        <f>V518*K518</f>
        <v>0</v>
      </c>
      <c r="X518" s="176">
        <v>0</v>
      </c>
      <c r="Y518" s="176">
        <f>X518*K518</f>
        <v>0</v>
      </c>
      <c r="Z518" s="176">
        <v>0</v>
      </c>
      <c r="AA518" s="177">
        <f>Z518*K518</f>
        <v>0</v>
      </c>
      <c r="AR518" s="21" t="s">
        <v>209</v>
      </c>
      <c r="AT518" s="21" t="s">
        <v>352</v>
      </c>
      <c r="AU518" s="21" t="s">
        <v>140</v>
      </c>
      <c r="AY518" s="21" t="s">
        <v>176</v>
      </c>
      <c r="BE518" s="113">
        <f>IF(U518="základní",N518,0)</f>
        <v>0</v>
      </c>
      <c r="BF518" s="113">
        <f>IF(U518="snížená",N518,0)</f>
        <v>0</v>
      </c>
      <c r="BG518" s="113">
        <f>IF(U518="zákl. přenesená",N518,0)</f>
        <v>0</v>
      </c>
      <c r="BH518" s="113">
        <f>IF(U518="sníž. přenesená",N518,0)</f>
        <v>0</v>
      </c>
      <c r="BI518" s="113">
        <f>IF(U518="nulová",N518,0)</f>
        <v>0</v>
      </c>
      <c r="BJ518" s="21" t="s">
        <v>88</v>
      </c>
      <c r="BK518" s="113">
        <f>ROUND(L518*K518,2)</f>
        <v>0</v>
      </c>
      <c r="BL518" s="21" t="s">
        <v>181</v>
      </c>
      <c r="BM518" s="21" t="s">
        <v>1170</v>
      </c>
    </row>
    <row r="519" spans="2:47" s="1" customFormat="1" ht="22.5" customHeight="1">
      <c r="B519" s="38"/>
      <c r="C519" s="39"/>
      <c r="D519" s="39"/>
      <c r="E519" s="39"/>
      <c r="F519" s="315" t="s">
        <v>3023</v>
      </c>
      <c r="G519" s="316"/>
      <c r="H519" s="316"/>
      <c r="I519" s="316"/>
      <c r="J519" s="39"/>
      <c r="K519" s="39"/>
      <c r="L519" s="39"/>
      <c r="M519" s="39"/>
      <c r="N519" s="39"/>
      <c r="O519" s="39"/>
      <c r="P519" s="39"/>
      <c r="Q519" s="39"/>
      <c r="R519" s="40"/>
      <c r="T519" s="146"/>
      <c r="U519" s="39"/>
      <c r="V519" s="39"/>
      <c r="W519" s="39"/>
      <c r="X519" s="39"/>
      <c r="Y519" s="39"/>
      <c r="Z519" s="39"/>
      <c r="AA519" s="81"/>
      <c r="AT519" s="21" t="s">
        <v>475</v>
      </c>
      <c r="AU519" s="21" t="s">
        <v>140</v>
      </c>
    </row>
    <row r="520" spans="2:51" s="10" customFormat="1" ht="22.5" customHeight="1">
      <c r="B520" s="178"/>
      <c r="C520" s="179"/>
      <c r="D520" s="179"/>
      <c r="E520" s="180" t="s">
        <v>22</v>
      </c>
      <c r="F520" s="303" t="s">
        <v>3024</v>
      </c>
      <c r="G520" s="304"/>
      <c r="H520" s="304"/>
      <c r="I520" s="304"/>
      <c r="J520" s="179"/>
      <c r="K520" s="181">
        <v>10</v>
      </c>
      <c r="L520" s="179"/>
      <c r="M520" s="179"/>
      <c r="N520" s="179"/>
      <c r="O520" s="179"/>
      <c r="P520" s="179"/>
      <c r="Q520" s="179"/>
      <c r="R520" s="182"/>
      <c r="T520" s="183"/>
      <c r="U520" s="179"/>
      <c r="V520" s="179"/>
      <c r="W520" s="179"/>
      <c r="X520" s="179"/>
      <c r="Y520" s="179"/>
      <c r="Z520" s="179"/>
      <c r="AA520" s="184"/>
      <c r="AT520" s="185" t="s">
        <v>199</v>
      </c>
      <c r="AU520" s="185" t="s">
        <v>140</v>
      </c>
      <c r="AV520" s="10" t="s">
        <v>140</v>
      </c>
      <c r="AW520" s="10" t="s">
        <v>37</v>
      </c>
      <c r="AX520" s="10" t="s">
        <v>80</v>
      </c>
      <c r="AY520" s="185" t="s">
        <v>176</v>
      </c>
    </row>
    <row r="521" spans="2:51" s="11" customFormat="1" ht="22.5" customHeight="1">
      <c r="B521" s="186"/>
      <c r="C521" s="187"/>
      <c r="D521" s="187"/>
      <c r="E521" s="188" t="s">
        <v>22</v>
      </c>
      <c r="F521" s="271" t="s">
        <v>200</v>
      </c>
      <c r="G521" s="272"/>
      <c r="H521" s="272"/>
      <c r="I521" s="272"/>
      <c r="J521" s="187"/>
      <c r="K521" s="189">
        <v>10</v>
      </c>
      <c r="L521" s="187"/>
      <c r="M521" s="187"/>
      <c r="N521" s="187"/>
      <c r="O521" s="187"/>
      <c r="P521" s="187"/>
      <c r="Q521" s="187"/>
      <c r="R521" s="190"/>
      <c r="T521" s="191"/>
      <c r="U521" s="187"/>
      <c r="V521" s="187"/>
      <c r="W521" s="187"/>
      <c r="X521" s="187"/>
      <c r="Y521" s="187"/>
      <c r="Z521" s="187"/>
      <c r="AA521" s="192"/>
      <c r="AT521" s="193" t="s">
        <v>199</v>
      </c>
      <c r="AU521" s="193" t="s">
        <v>140</v>
      </c>
      <c r="AV521" s="11" t="s">
        <v>181</v>
      </c>
      <c r="AW521" s="11" t="s">
        <v>37</v>
      </c>
      <c r="AX521" s="11" t="s">
        <v>88</v>
      </c>
      <c r="AY521" s="193" t="s">
        <v>176</v>
      </c>
    </row>
    <row r="522" spans="2:65" s="1" customFormat="1" ht="31.5" customHeight="1">
      <c r="B522" s="38"/>
      <c r="C522" s="202" t="s">
        <v>1174</v>
      </c>
      <c r="D522" s="202" t="s">
        <v>352</v>
      </c>
      <c r="E522" s="203" t="s">
        <v>3025</v>
      </c>
      <c r="F522" s="307" t="s">
        <v>3026</v>
      </c>
      <c r="G522" s="307"/>
      <c r="H522" s="307"/>
      <c r="I522" s="307"/>
      <c r="J522" s="204" t="s">
        <v>461</v>
      </c>
      <c r="K522" s="205">
        <v>14</v>
      </c>
      <c r="L522" s="308">
        <v>0</v>
      </c>
      <c r="M522" s="309"/>
      <c r="N522" s="310">
        <f>ROUND(L522*K522,2)</f>
        <v>0</v>
      </c>
      <c r="O522" s="268"/>
      <c r="P522" s="268"/>
      <c r="Q522" s="268"/>
      <c r="R522" s="40"/>
      <c r="T522" s="175" t="s">
        <v>22</v>
      </c>
      <c r="U522" s="47" t="s">
        <v>45</v>
      </c>
      <c r="V522" s="39"/>
      <c r="W522" s="176">
        <f>V522*K522</f>
        <v>0</v>
      </c>
      <c r="X522" s="176">
        <v>0</v>
      </c>
      <c r="Y522" s="176">
        <f>X522*K522</f>
        <v>0</v>
      </c>
      <c r="Z522" s="176">
        <v>0</v>
      </c>
      <c r="AA522" s="177">
        <f>Z522*K522</f>
        <v>0</v>
      </c>
      <c r="AR522" s="21" t="s">
        <v>209</v>
      </c>
      <c r="AT522" s="21" t="s">
        <v>352</v>
      </c>
      <c r="AU522" s="21" t="s">
        <v>140</v>
      </c>
      <c r="AY522" s="21" t="s">
        <v>176</v>
      </c>
      <c r="BE522" s="113">
        <f>IF(U522="základní",N522,0)</f>
        <v>0</v>
      </c>
      <c r="BF522" s="113">
        <f>IF(U522="snížená",N522,0)</f>
        <v>0</v>
      </c>
      <c r="BG522" s="113">
        <f>IF(U522="zákl. přenesená",N522,0)</f>
        <v>0</v>
      </c>
      <c r="BH522" s="113">
        <f>IF(U522="sníž. přenesená",N522,0)</f>
        <v>0</v>
      </c>
      <c r="BI522" s="113">
        <f>IF(U522="nulová",N522,0)</f>
        <v>0</v>
      </c>
      <c r="BJ522" s="21" t="s">
        <v>88</v>
      </c>
      <c r="BK522" s="113">
        <f>ROUND(L522*K522,2)</f>
        <v>0</v>
      </c>
      <c r="BL522" s="21" t="s">
        <v>181</v>
      </c>
      <c r="BM522" s="21" t="s">
        <v>1174</v>
      </c>
    </row>
    <row r="523" spans="2:47" s="1" customFormat="1" ht="30" customHeight="1">
      <c r="B523" s="38"/>
      <c r="C523" s="39"/>
      <c r="D523" s="39"/>
      <c r="E523" s="39"/>
      <c r="F523" s="315" t="s">
        <v>3027</v>
      </c>
      <c r="G523" s="316"/>
      <c r="H523" s="316"/>
      <c r="I523" s="316"/>
      <c r="J523" s="39"/>
      <c r="K523" s="39"/>
      <c r="L523" s="39"/>
      <c r="M523" s="39"/>
      <c r="N523" s="39"/>
      <c r="O523" s="39"/>
      <c r="P523" s="39"/>
      <c r="Q523" s="39"/>
      <c r="R523" s="40"/>
      <c r="T523" s="146"/>
      <c r="U523" s="39"/>
      <c r="V523" s="39"/>
      <c r="W523" s="39"/>
      <c r="X523" s="39"/>
      <c r="Y523" s="39"/>
      <c r="Z523" s="39"/>
      <c r="AA523" s="81"/>
      <c r="AT523" s="21" t="s">
        <v>475</v>
      </c>
      <c r="AU523" s="21" t="s">
        <v>140</v>
      </c>
    </row>
    <row r="524" spans="2:51" s="10" customFormat="1" ht="22.5" customHeight="1">
      <c r="B524" s="178"/>
      <c r="C524" s="179"/>
      <c r="D524" s="179"/>
      <c r="E524" s="180" t="s">
        <v>22</v>
      </c>
      <c r="F524" s="303" t="s">
        <v>3028</v>
      </c>
      <c r="G524" s="304"/>
      <c r="H524" s="304"/>
      <c r="I524" s="304"/>
      <c r="J524" s="179"/>
      <c r="K524" s="181">
        <v>14</v>
      </c>
      <c r="L524" s="179"/>
      <c r="M524" s="179"/>
      <c r="N524" s="179"/>
      <c r="O524" s="179"/>
      <c r="P524" s="179"/>
      <c r="Q524" s="179"/>
      <c r="R524" s="182"/>
      <c r="T524" s="183"/>
      <c r="U524" s="179"/>
      <c r="V524" s="179"/>
      <c r="W524" s="179"/>
      <c r="X524" s="179"/>
      <c r="Y524" s="179"/>
      <c r="Z524" s="179"/>
      <c r="AA524" s="184"/>
      <c r="AT524" s="185" t="s">
        <v>199</v>
      </c>
      <c r="AU524" s="185" t="s">
        <v>140</v>
      </c>
      <c r="AV524" s="10" t="s">
        <v>140</v>
      </c>
      <c r="AW524" s="10" t="s">
        <v>37</v>
      </c>
      <c r="AX524" s="10" t="s">
        <v>80</v>
      </c>
      <c r="AY524" s="185" t="s">
        <v>176</v>
      </c>
    </row>
    <row r="525" spans="2:51" s="11" customFormat="1" ht="22.5" customHeight="1">
      <c r="B525" s="186"/>
      <c r="C525" s="187"/>
      <c r="D525" s="187"/>
      <c r="E525" s="188" t="s">
        <v>22</v>
      </c>
      <c r="F525" s="271" t="s">
        <v>200</v>
      </c>
      <c r="G525" s="272"/>
      <c r="H525" s="272"/>
      <c r="I525" s="272"/>
      <c r="J525" s="187"/>
      <c r="K525" s="189">
        <v>14</v>
      </c>
      <c r="L525" s="187"/>
      <c r="M525" s="187"/>
      <c r="N525" s="187"/>
      <c r="O525" s="187"/>
      <c r="P525" s="187"/>
      <c r="Q525" s="187"/>
      <c r="R525" s="190"/>
      <c r="T525" s="191"/>
      <c r="U525" s="187"/>
      <c r="V525" s="187"/>
      <c r="W525" s="187"/>
      <c r="X525" s="187"/>
      <c r="Y525" s="187"/>
      <c r="Z525" s="187"/>
      <c r="AA525" s="192"/>
      <c r="AT525" s="193" t="s">
        <v>199</v>
      </c>
      <c r="AU525" s="193" t="s">
        <v>140</v>
      </c>
      <c r="AV525" s="11" t="s">
        <v>181</v>
      </c>
      <c r="AW525" s="11" t="s">
        <v>37</v>
      </c>
      <c r="AX525" s="11" t="s">
        <v>88</v>
      </c>
      <c r="AY525" s="193" t="s">
        <v>176</v>
      </c>
    </row>
    <row r="526" spans="2:65" s="1" customFormat="1" ht="31.5" customHeight="1">
      <c r="B526" s="38"/>
      <c r="C526" s="202" t="s">
        <v>1178</v>
      </c>
      <c r="D526" s="202" t="s">
        <v>352</v>
      </c>
      <c r="E526" s="203" t="s">
        <v>3029</v>
      </c>
      <c r="F526" s="307" t="s">
        <v>3030</v>
      </c>
      <c r="G526" s="307"/>
      <c r="H526" s="307"/>
      <c r="I526" s="307"/>
      <c r="J526" s="204" t="s">
        <v>461</v>
      </c>
      <c r="K526" s="205">
        <v>5</v>
      </c>
      <c r="L526" s="308">
        <v>0</v>
      </c>
      <c r="M526" s="309"/>
      <c r="N526" s="310">
        <f>ROUND(L526*K526,2)</f>
        <v>0</v>
      </c>
      <c r="O526" s="268"/>
      <c r="P526" s="268"/>
      <c r="Q526" s="268"/>
      <c r="R526" s="40"/>
      <c r="T526" s="175" t="s">
        <v>22</v>
      </c>
      <c r="U526" s="47" t="s">
        <v>45</v>
      </c>
      <c r="V526" s="39"/>
      <c r="W526" s="176">
        <f>V526*K526</f>
        <v>0</v>
      </c>
      <c r="X526" s="176">
        <v>0</v>
      </c>
      <c r="Y526" s="176">
        <f>X526*K526</f>
        <v>0</v>
      </c>
      <c r="Z526" s="176">
        <v>0</v>
      </c>
      <c r="AA526" s="177">
        <f>Z526*K526</f>
        <v>0</v>
      </c>
      <c r="AR526" s="21" t="s">
        <v>209</v>
      </c>
      <c r="AT526" s="21" t="s">
        <v>352</v>
      </c>
      <c r="AU526" s="21" t="s">
        <v>140</v>
      </c>
      <c r="AY526" s="21" t="s">
        <v>176</v>
      </c>
      <c r="BE526" s="113">
        <f>IF(U526="základní",N526,0)</f>
        <v>0</v>
      </c>
      <c r="BF526" s="113">
        <f>IF(U526="snížená",N526,0)</f>
        <v>0</v>
      </c>
      <c r="BG526" s="113">
        <f>IF(U526="zákl. přenesená",N526,0)</f>
        <v>0</v>
      </c>
      <c r="BH526" s="113">
        <f>IF(U526="sníž. přenesená",N526,0)</f>
        <v>0</v>
      </c>
      <c r="BI526" s="113">
        <f>IF(U526="nulová",N526,0)</f>
        <v>0</v>
      </c>
      <c r="BJ526" s="21" t="s">
        <v>88</v>
      </c>
      <c r="BK526" s="113">
        <f>ROUND(L526*K526,2)</f>
        <v>0</v>
      </c>
      <c r="BL526" s="21" t="s">
        <v>181</v>
      </c>
      <c r="BM526" s="21" t="s">
        <v>1178</v>
      </c>
    </row>
    <row r="527" spans="2:47" s="1" customFormat="1" ht="22.5" customHeight="1">
      <c r="B527" s="38"/>
      <c r="C527" s="39"/>
      <c r="D527" s="39"/>
      <c r="E527" s="39"/>
      <c r="F527" s="315" t="s">
        <v>3031</v>
      </c>
      <c r="G527" s="316"/>
      <c r="H527" s="316"/>
      <c r="I527" s="316"/>
      <c r="J527" s="39"/>
      <c r="K527" s="39"/>
      <c r="L527" s="39"/>
      <c r="M527" s="39"/>
      <c r="N527" s="39"/>
      <c r="O527" s="39"/>
      <c r="P527" s="39"/>
      <c r="Q527" s="39"/>
      <c r="R527" s="40"/>
      <c r="T527" s="146"/>
      <c r="U527" s="39"/>
      <c r="V527" s="39"/>
      <c r="W527" s="39"/>
      <c r="X527" s="39"/>
      <c r="Y527" s="39"/>
      <c r="Z527" s="39"/>
      <c r="AA527" s="81"/>
      <c r="AT527" s="21" t="s">
        <v>475</v>
      </c>
      <c r="AU527" s="21" t="s">
        <v>140</v>
      </c>
    </row>
    <row r="528" spans="2:51" s="10" customFormat="1" ht="22.5" customHeight="1">
      <c r="B528" s="178"/>
      <c r="C528" s="179"/>
      <c r="D528" s="179"/>
      <c r="E528" s="180" t="s">
        <v>22</v>
      </c>
      <c r="F528" s="303" t="s">
        <v>3032</v>
      </c>
      <c r="G528" s="304"/>
      <c r="H528" s="304"/>
      <c r="I528" s="304"/>
      <c r="J528" s="179"/>
      <c r="K528" s="181">
        <v>5</v>
      </c>
      <c r="L528" s="179"/>
      <c r="M528" s="179"/>
      <c r="N528" s="179"/>
      <c r="O528" s="179"/>
      <c r="P528" s="179"/>
      <c r="Q528" s="179"/>
      <c r="R528" s="182"/>
      <c r="T528" s="183"/>
      <c r="U528" s="179"/>
      <c r="V528" s="179"/>
      <c r="W528" s="179"/>
      <c r="X528" s="179"/>
      <c r="Y528" s="179"/>
      <c r="Z528" s="179"/>
      <c r="AA528" s="184"/>
      <c r="AT528" s="185" t="s">
        <v>199</v>
      </c>
      <c r="AU528" s="185" t="s">
        <v>140</v>
      </c>
      <c r="AV528" s="10" t="s">
        <v>140</v>
      </c>
      <c r="AW528" s="10" t="s">
        <v>37</v>
      </c>
      <c r="AX528" s="10" t="s">
        <v>80</v>
      </c>
      <c r="AY528" s="185" t="s">
        <v>176</v>
      </c>
    </row>
    <row r="529" spans="2:51" s="11" customFormat="1" ht="22.5" customHeight="1">
      <c r="B529" s="186"/>
      <c r="C529" s="187"/>
      <c r="D529" s="187"/>
      <c r="E529" s="188" t="s">
        <v>22</v>
      </c>
      <c r="F529" s="271" t="s">
        <v>200</v>
      </c>
      <c r="G529" s="272"/>
      <c r="H529" s="272"/>
      <c r="I529" s="272"/>
      <c r="J529" s="187"/>
      <c r="K529" s="189">
        <v>5</v>
      </c>
      <c r="L529" s="187"/>
      <c r="M529" s="187"/>
      <c r="N529" s="187"/>
      <c r="O529" s="187"/>
      <c r="P529" s="187"/>
      <c r="Q529" s="187"/>
      <c r="R529" s="190"/>
      <c r="T529" s="191"/>
      <c r="U529" s="187"/>
      <c r="V529" s="187"/>
      <c r="W529" s="187"/>
      <c r="X529" s="187"/>
      <c r="Y529" s="187"/>
      <c r="Z529" s="187"/>
      <c r="AA529" s="192"/>
      <c r="AT529" s="193" t="s">
        <v>199</v>
      </c>
      <c r="AU529" s="193" t="s">
        <v>140</v>
      </c>
      <c r="AV529" s="11" t="s">
        <v>181</v>
      </c>
      <c r="AW529" s="11" t="s">
        <v>37</v>
      </c>
      <c r="AX529" s="11" t="s">
        <v>88</v>
      </c>
      <c r="AY529" s="193" t="s">
        <v>176</v>
      </c>
    </row>
    <row r="530" spans="2:65" s="1" customFormat="1" ht="22.5" customHeight="1">
      <c r="B530" s="38"/>
      <c r="C530" s="202" t="s">
        <v>1180</v>
      </c>
      <c r="D530" s="202" t="s">
        <v>352</v>
      </c>
      <c r="E530" s="203" t="s">
        <v>3033</v>
      </c>
      <c r="F530" s="307" t="s">
        <v>3034</v>
      </c>
      <c r="G530" s="307"/>
      <c r="H530" s="307"/>
      <c r="I530" s="307"/>
      <c r="J530" s="204" t="s">
        <v>461</v>
      </c>
      <c r="K530" s="205">
        <v>26</v>
      </c>
      <c r="L530" s="308">
        <v>0</v>
      </c>
      <c r="M530" s="309"/>
      <c r="N530" s="310">
        <f>ROUND(L530*K530,2)</f>
        <v>0</v>
      </c>
      <c r="O530" s="268"/>
      <c r="P530" s="268"/>
      <c r="Q530" s="268"/>
      <c r="R530" s="40"/>
      <c r="T530" s="175" t="s">
        <v>22</v>
      </c>
      <c r="U530" s="47" t="s">
        <v>45</v>
      </c>
      <c r="V530" s="39"/>
      <c r="W530" s="176">
        <f>V530*K530</f>
        <v>0</v>
      </c>
      <c r="X530" s="176">
        <v>0</v>
      </c>
      <c r="Y530" s="176">
        <f>X530*K530</f>
        <v>0</v>
      </c>
      <c r="Z530" s="176">
        <v>0</v>
      </c>
      <c r="AA530" s="177">
        <f>Z530*K530</f>
        <v>0</v>
      </c>
      <c r="AR530" s="21" t="s">
        <v>209</v>
      </c>
      <c r="AT530" s="21" t="s">
        <v>352</v>
      </c>
      <c r="AU530" s="21" t="s">
        <v>140</v>
      </c>
      <c r="AY530" s="21" t="s">
        <v>176</v>
      </c>
      <c r="BE530" s="113">
        <f>IF(U530="základní",N530,0)</f>
        <v>0</v>
      </c>
      <c r="BF530" s="113">
        <f>IF(U530="snížená",N530,0)</f>
        <v>0</v>
      </c>
      <c r="BG530" s="113">
        <f>IF(U530="zákl. přenesená",N530,0)</f>
        <v>0</v>
      </c>
      <c r="BH530" s="113">
        <f>IF(U530="sníž. přenesená",N530,0)</f>
        <v>0</v>
      </c>
      <c r="BI530" s="113">
        <f>IF(U530="nulová",N530,0)</f>
        <v>0</v>
      </c>
      <c r="BJ530" s="21" t="s">
        <v>88</v>
      </c>
      <c r="BK530" s="113">
        <f>ROUND(L530*K530,2)</f>
        <v>0</v>
      </c>
      <c r="BL530" s="21" t="s">
        <v>181</v>
      </c>
      <c r="BM530" s="21" t="s">
        <v>1180</v>
      </c>
    </row>
    <row r="531" spans="2:47" s="1" customFormat="1" ht="22.5" customHeight="1">
      <c r="B531" s="38"/>
      <c r="C531" s="39"/>
      <c r="D531" s="39"/>
      <c r="E531" s="39"/>
      <c r="F531" s="315" t="s">
        <v>3035</v>
      </c>
      <c r="G531" s="316"/>
      <c r="H531" s="316"/>
      <c r="I531" s="316"/>
      <c r="J531" s="39"/>
      <c r="K531" s="39"/>
      <c r="L531" s="39"/>
      <c r="M531" s="39"/>
      <c r="N531" s="39"/>
      <c r="O531" s="39"/>
      <c r="P531" s="39"/>
      <c r="Q531" s="39"/>
      <c r="R531" s="40"/>
      <c r="T531" s="146"/>
      <c r="U531" s="39"/>
      <c r="V531" s="39"/>
      <c r="W531" s="39"/>
      <c r="X531" s="39"/>
      <c r="Y531" s="39"/>
      <c r="Z531" s="39"/>
      <c r="AA531" s="81"/>
      <c r="AT531" s="21" t="s">
        <v>475</v>
      </c>
      <c r="AU531" s="21" t="s">
        <v>140</v>
      </c>
    </row>
    <row r="532" spans="2:51" s="10" customFormat="1" ht="22.5" customHeight="1">
      <c r="B532" s="178"/>
      <c r="C532" s="179"/>
      <c r="D532" s="179"/>
      <c r="E532" s="180" t="s">
        <v>22</v>
      </c>
      <c r="F532" s="303" t="s">
        <v>3036</v>
      </c>
      <c r="G532" s="304"/>
      <c r="H532" s="304"/>
      <c r="I532" s="304"/>
      <c r="J532" s="179"/>
      <c r="K532" s="181">
        <v>26</v>
      </c>
      <c r="L532" s="179"/>
      <c r="M532" s="179"/>
      <c r="N532" s="179"/>
      <c r="O532" s="179"/>
      <c r="P532" s="179"/>
      <c r="Q532" s="179"/>
      <c r="R532" s="182"/>
      <c r="T532" s="183"/>
      <c r="U532" s="179"/>
      <c r="V532" s="179"/>
      <c r="W532" s="179"/>
      <c r="X532" s="179"/>
      <c r="Y532" s="179"/>
      <c r="Z532" s="179"/>
      <c r="AA532" s="184"/>
      <c r="AT532" s="185" t="s">
        <v>199</v>
      </c>
      <c r="AU532" s="185" t="s">
        <v>140</v>
      </c>
      <c r="AV532" s="10" t="s">
        <v>140</v>
      </c>
      <c r="AW532" s="10" t="s">
        <v>37</v>
      </c>
      <c r="AX532" s="10" t="s">
        <v>80</v>
      </c>
      <c r="AY532" s="185" t="s">
        <v>176</v>
      </c>
    </row>
    <row r="533" spans="2:51" s="11" customFormat="1" ht="22.5" customHeight="1">
      <c r="B533" s="186"/>
      <c r="C533" s="187"/>
      <c r="D533" s="187"/>
      <c r="E533" s="188" t="s">
        <v>22</v>
      </c>
      <c r="F533" s="271" t="s">
        <v>200</v>
      </c>
      <c r="G533" s="272"/>
      <c r="H533" s="272"/>
      <c r="I533" s="272"/>
      <c r="J533" s="187"/>
      <c r="K533" s="189">
        <v>26</v>
      </c>
      <c r="L533" s="187"/>
      <c r="M533" s="187"/>
      <c r="N533" s="187"/>
      <c r="O533" s="187"/>
      <c r="P533" s="187"/>
      <c r="Q533" s="187"/>
      <c r="R533" s="190"/>
      <c r="T533" s="191"/>
      <c r="U533" s="187"/>
      <c r="V533" s="187"/>
      <c r="W533" s="187"/>
      <c r="X533" s="187"/>
      <c r="Y533" s="187"/>
      <c r="Z533" s="187"/>
      <c r="AA533" s="192"/>
      <c r="AT533" s="193" t="s">
        <v>199</v>
      </c>
      <c r="AU533" s="193" t="s">
        <v>140</v>
      </c>
      <c r="AV533" s="11" t="s">
        <v>181</v>
      </c>
      <c r="AW533" s="11" t="s">
        <v>37</v>
      </c>
      <c r="AX533" s="11" t="s">
        <v>88</v>
      </c>
      <c r="AY533" s="193" t="s">
        <v>176</v>
      </c>
    </row>
    <row r="534" spans="2:65" s="1" customFormat="1" ht="31.5" customHeight="1">
      <c r="B534" s="38"/>
      <c r="C534" s="202" t="s">
        <v>1184</v>
      </c>
      <c r="D534" s="202" t="s">
        <v>352</v>
      </c>
      <c r="E534" s="203" t="s">
        <v>3037</v>
      </c>
      <c r="F534" s="307" t="s">
        <v>3038</v>
      </c>
      <c r="G534" s="307"/>
      <c r="H534" s="307"/>
      <c r="I534" s="307"/>
      <c r="J534" s="204" t="s">
        <v>461</v>
      </c>
      <c r="K534" s="205">
        <v>4</v>
      </c>
      <c r="L534" s="308">
        <v>0</v>
      </c>
      <c r="M534" s="309"/>
      <c r="N534" s="310">
        <f>ROUND(L534*K534,2)</f>
        <v>0</v>
      </c>
      <c r="O534" s="268"/>
      <c r="P534" s="268"/>
      <c r="Q534" s="268"/>
      <c r="R534" s="40"/>
      <c r="T534" s="175" t="s">
        <v>22</v>
      </c>
      <c r="U534" s="47" t="s">
        <v>45</v>
      </c>
      <c r="V534" s="39"/>
      <c r="W534" s="176">
        <f>V534*K534</f>
        <v>0</v>
      </c>
      <c r="X534" s="176">
        <v>0</v>
      </c>
      <c r="Y534" s="176">
        <f>X534*K534</f>
        <v>0</v>
      </c>
      <c r="Z534" s="176">
        <v>0</v>
      </c>
      <c r="AA534" s="177">
        <f>Z534*K534</f>
        <v>0</v>
      </c>
      <c r="AR534" s="21" t="s">
        <v>209</v>
      </c>
      <c r="AT534" s="21" t="s">
        <v>352</v>
      </c>
      <c r="AU534" s="21" t="s">
        <v>140</v>
      </c>
      <c r="AY534" s="21" t="s">
        <v>176</v>
      </c>
      <c r="BE534" s="113">
        <f>IF(U534="základní",N534,0)</f>
        <v>0</v>
      </c>
      <c r="BF534" s="113">
        <f>IF(U534="snížená",N534,0)</f>
        <v>0</v>
      </c>
      <c r="BG534" s="113">
        <f>IF(U534="zákl. přenesená",N534,0)</f>
        <v>0</v>
      </c>
      <c r="BH534" s="113">
        <f>IF(U534="sníž. přenesená",N534,0)</f>
        <v>0</v>
      </c>
      <c r="BI534" s="113">
        <f>IF(U534="nulová",N534,0)</f>
        <v>0</v>
      </c>
      <c r="BJ534" s="21" t="s">
        <v>88</v>
      </c>
      <c r="BK534" s="113">
        <f>ROUND(L534*K534,2)</f>
        <v>0</v>
      </c>
      <c r="BL534" s="21" t="s">
        <v>181</v>
      </c>
      <c r="BM534" s="21" t="s">
        <v>1184</v>
      </c>
    </row>
    <row r="535" spans="2:47" s="1" customFormat="1" ht="22.5" customHeight="1">
      <c r="B535" s="38"/>
      <c r="C535" s="39"/>
      <c r="D535" s="39"/>
      <c r="E535" s="39"/>
      <c r="F535" s="315" t="s">
        <v>3039</v>
      </c>
      <c r="G535" s="316"/>
      <c r="H535" s="316"/>
      <c r="I535" s="316"/>
      <c r="J535" s="39"/>
      <c r="K535" s="39"/>
      <c r="L535" s="39"/>
      <c r="M535" s="39"/>
      <c r="N535" s="39"/>
      <c r="O535" s="39"/>
      <c r="P535" s="39"/>
      <c r="Q535" s="39"/>
      <c r="R535" s="40"/>
      <c r="T535" s="146"/>
      <c r="U535" s="39"/>
      <c r="V535" s="39"/>
      <c r="W535" s="39"/>
      <c r="X535" s="39"/>
      <c r="Y535" s="39"/>
      <c r="Z535" s="39"/>
      <c r="AA535" s="81"/>
      <c r="AT535" s="21" t="s">
        <v>475</v>
      </c>
      <c r="AU535" s="21" t="s">
        <v>140</v>
      </c>
    </row>
    <row r="536" spans="2:51" s="10" customFormat="1" ht="22.5" customHeight="1">
      <c r="B536" s="178"/>
      <c r="C536" s="179"/>
      <c r="D536" s="179"/>
      <c r="E536" s="180" t="s">
        <v>22</v>
      </c>
      <c r="F536" s="303" t="s">
        <v>2769</v>
      </c>
      <c r="G536" s="304"/>
      <c r="H536" s="304"/>
      <c r="I536" s="304"/>
      <c r="J536" s="179"/>
      <c r="K536" s="181">
        <v>4</v>
      </c>
      <c r="L536" s="179"/>
      <c r="M536" s="179"/>
      <c r="N536" s="179"/>
      <c r="O536" s="179"/>
      <c r="P536" s="179"/>
      <c r="Q536" s="179"/>
      <c r="R536" s="182"/>
      <c r="T536" s="183"/>
      <c r="U536" s="179"/>
      <c r="V536" s="179"/>
      <c r="W536" s="179"/>
      <c r="X536" s="179"/>
      <c r="Y536" s="179"/>
      <c r="Z536" s="179"/>
      <c r="AA536" s="184"/>
      <c r="AT536" s="185" t="s">
        <v>199</v>
      </c>
      <c r="AU536" s="185" t="s">
        <v>140</v>
      </c>
      <c r="AV536" s="10" t="s">
        <v>140</v>
      </c>
      <c r="AW536" s="10" t="s">
        <v>37</v>
      </c>
      <c r="AX536" s="10" t="s">
        <v>80</v>
      </c>
      <c r="AY536" s="185" t="s">
        <v>176</v>
      </c>
    </row>
    <row r="537" spans="2:51" s="11" customFormat="1" ht="22.5" customHeight="1">
      <c r="B537" s="186"/>
      <c r="C537" s="187"/>
      <c r="D537" s="187"/>
      <c r="E537" s="188" t="s">
        <v>22</v>
      </c>
      <c r="F537" s="271" t="s">
        <v>200</v>
      </c>
      <c r="G537" s="272"/>
      <c r="H537" s="272"/>
      <c r="I537" s="272"/>
      <c r="J537" s="187"/>
      <c r="K537" s="189">
        <v>4</v>
      </c>
      <c r="L537" s="187"/>
      <c r="M537" s="187"/>
      <c r="N537" s="187"/>
      <c r="O537" s="187"/>
      <c r="P537" s="187"/>
      <c r="Q537" s="187"/>
      <c r="R537" s="190"/>
      <c r="T537" s="191"/>
      <c r="U537" s="187"/>
      <c r="V537" s="187"/>
      <c r="W537" s="187"/>
      <c r="X537" s="187"/>
      <c r="Y537" s="187"/>
      <c r="Z537" s="187"/>
      <c r="AA537" s="192"/>
      <c r="AT537" s="193" t="s">
        <v>199</v>
      </c>
      <c r="AU537" s="193" t="s">
        <v>140</v>
      </c>
      <c r="AV537" s="11" t="s">
        <v>181</v>
      </c>
      <c r="AW537" s="11" t="s">
        <v>37</v>
      </c>
      <c r="AX537" s="11" t="s">
        <v>88</v>
      </c>
      <c r="AY537" s="193" t="s">
        <v>176</v>
      </c>
    </row>
    <row r="538" spans="2:63" s="9" customFormat="1" ht="37.35" customHeight="1">
      <c r="B538" s="160"/>
      <c r="C538" s="161"/>
      <c r="D538" s="162" t="s">
        <v>2586</v>
      </c>
      <c r="E538" s="162"/>
      <c r="F538" s="162"/>
      <c r="G538" s="162"/>
      <c r="H538" s="162"/>
      <c r="I538" s="162"/>
      <c r="J538" s="162"/>
      <c r="K538" s="162"/>
      <c r="L538" s="162"/>
      <c r="M538" s="162"/>
      <c r="N538" s="262">
        <f>BK538</f>
        <v>0</v>
      </c>
      <c r="O538" s="263"/>
      <c r="P538" s="263"/>
      <c r="Q538" s="263"/>
      <c r="R538" s="163"/>
      <c r="T538" s="164"/>
      <c r="U538" s="161"/>
      <c r="V538" s="161"/>
      <c r="W538" s="165">
        <f>W539+W546+W576</f>
        <v>0</v>
      </c>
      <c r="X538" s="161"/>
      <c r="Y538" s="165">
        <f>Y539+Y546+Y576</f>
        <v>0</v>
      </c>
      <c r="Z538" s="161"/>
      <c r="AA538" s="166">
        <f>AA539+AA546+AA576</f>
        <v>0</v>
      </c>
      <c r="AR538" s="167" t="s">
        <v>88</v>
      </c>
      <c r="AT538" s="168" t="s">
        <v>79</v>
      </c>
      <c r="AU538" s="168" t="s">
        <v>80</v>
      </c>
      <c r="AY538" s="167" t="s">
        <v>176</v>
      </c>
      <c r="BK538" s="169">
        <f>BK539+BK546+BK576</f>
        <v>0</v>
      </c>
    </row>
    <row r="539" spans="2:63" s="9" customFormat="1" ht="19.9" customHeight="1">
      <c r="B539" s="160"/>
      <c r="C539" s="161"/>
      <c r="D539" s="170" t="s">
        <v>2587</v>
      </c>
      <c r="E539" s="170"/>
      <c r="F539" s="170"/>
      <c r="G539" s="170"/>
      <c r="H539" s="170"/>
      <c r="I539" s="170"/>
      <c r="J539" s="170"/>
      <c r="K539" s="170"/>
      <c r="L539" s="170"/>
      <c r="M539" s="170"/>
      <c r="N539" s="275">
        <f>BK539</f>
        <v>0</v>
      </c>
      <c r="O539" s="276"/>
      <c r="P539" s="276"/>
      <c r="Q539" s="276"/>
      <c r="R539" s="163"/>
      <c r="T539" s="164"/>
      <c r="U539" s="161"/>
      <c r="V539" s="161"/>
      <c r="W539" s="165">
        <f>SUM(W540:W545)</f>
        <v>0</v>
      </c>
      <c r="X539" s="161"/>
      <c r="Y539" s="165">
        <f>SUM(Y540:Y545)</f>
        <v>0</v>
      </c>
      <c r="Z539" s="161"/>
      <c r="AA539" s="166">
        <f>SUM(AA540:AA545)</f>
        <v>0</v>
      </c>
      <c r="AR539" s="167" t="s">
        <v>88</v>
      </c>
      <c r="AT539" s="168" t="s">
        <v>79</v>
      </c>
      <c r="AU539" s="168" t="s">
        <v>88</v>
      </c>
      <c r="AY539" s="167" t="s">
        <v>176</v>
      </c>
      <c r="BK539" s="169">
        <f>SUM(BK540:BK545)</f>
        <v>0</v>
      </c>
    </row>
    <row r="540" spans="2:65" s="1" customFormat="1" ht="22.5" customHeight="1">
      <c r="B540" s="38"/>
      <c r="C540" s="171" t="s">
        <v>1188</v>
      </c>
      <c r="D540" s="171" t="s">
        <v>177</v>
      </c>
      <c r="E540" s="172" t="s">
        <v>3040</v>
      </c>
      <c r="F540" s="265" t="s">
        <v>3041</v>
      </c>
      <c r="G540" s="265"/>
      <c r="H540" s="265"/>
      <c r="I540" s="265"/>
      <c r="J540" s="173" t="s">
        <v>461</v>
      </c>
      <c r="K540" s="174">
        <v>9</v>
      </c>
      <c r="L540" s="266">
        <v>0</v>
      </c>
      <c r="M540" s="267"/>
      <c r="N540" s="268">
        <f>ROUND(L540*K540,2)</f>
        <v>0</v>
      </c>
      <c r="O540" s="268"/>
      <c r="P540" s="268"/>
      <c r="Q540" s="268"/>
      <c r="R540" s="40"/>
      <c r="T540" s="175" t="s">
        <v>22</v>
      </c>
      <c r="U540" s="47" t="s">
        <v>45</v>
      </c>
      <c r="V540" s="39"/>
      <c r="W540" s="176">
        <f>V540*K540</f>
        <v>0</v>
      </c>
      <c r="X540" s="176">
        <v>0</v>
      </c>
      <c r="Y540" s="176">
        <f>X540*K540</f>
        <v>0</v>
      </c>
      <c r="Z540" s="176">
        <v>0</v>
      </c>
      <c r="AA540" s="177">
        <f>Z540*K540</f>
        <v>0</v>
      </c>
      <c r="AR540" s="21" t="s">
        <v>181</v>
      </c>
      <c r="AT540" s="21" t="s">
        <v>177</v>
      </c>
      <c r="AU540" s="21" t="s">
        <v>140</v>
      </c>
      <c r="AY540" s="21" t="s">
        <v>176</v>
      </c>
      <c r="BE540" s="113">
        <f>IF(U540="základní",N540,0)</f>
        <v>0</v>
      </c>
      <c r="BF540" s="113">
        <f>IF(U540="snížená",N540,0)</f>
        <v>0</v>
      </c>
      <c r="BG540" s="113">
        <f>IF(U540="zákl. přenesená",N540,0)</f>
        <v>0</v>
      </c>
      <c r="BH540" s="113">
        <f>IF(U540="sníž. přenesená",N540,0)</f>
        <v>0</v>
      </c>
      <c r="BI540" s="113">
        <f>IF(U540="nulová",N540,0)</f>
        <v>0</v>
      </c>
      <c r="BJ540" s="21" t="s">
        <v>88</v>
      </c>
      <c r="BK540" s="113">
        <f>ROUND(L540*K540,2)</f>
        <v>0</v>
      </c>
      <c r="BL540" s="21" t="s">
        <v>181</v>
      </c>
      <c r="BM540" s="21" t="s">
        <v>1188</v>
      </c>
    </row>
    <row r="541" spans="2:51" s="10" customFormat="1" ht="22.5" customHeight="1">
      <c r="B541" s="178"/>
      <c r="C541" s="179"/>
      <c r="D541" s="179"/>
      <c r="E541" s="180" t="s">
        <v>22</v>
      </c>
      <c r="F541" s="269" t="s">
        <v>3042</v>
      </c>
      <c r="G541" s="270"/>
      <c r="H541" s="270"/>
      <c r="I541" s="270"/>
      <c r="J541" s="179"/>
      <c r="K541" s="181">
        <v>9</v>
      </c>
      <c r="L541" s="179"/>
      <c r="M541" s="179"/>
      <c r="N541" s="179"/>
      <c r="O541" s="179"/>
      <c r="P541" s="179"/>
      <c r="Q541" s="179"/>
      <c r="R541" s="182"/>
      <c r="T541" s="183"/>
      <c r="U541" s="179"/>
      <c r="V541" s="179"/>
      <c r="W541" s="179"/>
      <c r="X541" s="179"/>
      <c r="Y541" s="179"/>
      <c r="Z541" s="179"/>
      <c r="AA541" s="184"/>
      <c r="AT541" s="185" t="s">
        <v>199</v>
      </c>
      <c r="AU541" s="185" t="s">
        <v>140</v>
      </c>
      <c r="AV541" s="10" t="s">
        <v>140</v>
      </c>
      <c r="AW541" s="10" t="s">
        <v>37</v>
      </c>
      <c r="AX541" s="10" t="s">
        <v>80</v>
      </c>
      <c r="AY541" s="185" t="s">
        <v>176</v>
      </c>
    </row>
    <row r="542" spans="2:51" s="11" customFormat="1" ht="22.5" customHeight="1">
      <c r="B542" s="186"/>
      <c r="C542" s="187"/>
      <c r="D542" s="187"/>
      <c r="E542" s="188" t="s">
        <v>22</v>
      </c>
      <c r="F542" s="271" t="s">
        <v>200</v>
      </c>
      <c r="G542" s="272"/>
      <c r="H542" s="272"/>
      <c r="I542" s="272"/>
      <c r="J542" s="187"/>
      <c r="K542" s="189">
        <v>9</v>
      </c>
      <c r="L542" s="187"/>
      <c r="M542" s="187"/>
      <c r="N542" s="187"/>
      <c r="O542" s="187"/>
      <c r="P542" s="187"/>
      <c r="Q542" s="187"/>
      <c r="R542" s="190"/>
      <c r="T542" s="191"/>
      <c r="U542" s="187"/>
      <c r="V542" s="187"/>
      <c r="W542" s="187"/>
      <c r="X542" s="187"/>
      <c r="Y542" s="187"/>
      <c r="Z542" s="187"/>
      <c r="AA542" s="192"/>
      <c r="AT542" s="193" t="s">
        <v>199</v>
      </c>
      <c r="AU542" s="193" t="s">
        <v>140</v>
      </c>
      <c r="AV542" s="11" t="s">
        <v>181</v>
      </c>
      <c r="AW542" s="11" t="s">
        <v>37</v>
      </c>
      <c r="AX542" s="11" t="s">
        <v>88</v>
      </c>
      <c r="AY542" s="193" t="s">
        <v>176</v>
      </c>
    </row>
    <row r="543" spans="2:65" s="1" customFormat="1" ht="22.5" customHeight="1">
      <c r="B543" s="38"/>
      <c r="C543" s="202" t="s">
        <v>1193</v>
      </c>
      <c r="D543" s="202" t="s">
        <v>352</v>
      </c>
      <c r="E543" s="203" t="s">
        <v>3043</v>
      </c>
      <c r="F543" s="307" t="s">
        <v>3044</v>
      </c>
      <c r="G543" s="307"/>
      <c r="H543" s="307"/>
      <c r="I543" s="307"/>
      <c r="J543" s="204" t="s">
        <v>461</v>
      </c>
      <c r="K543" s="205">
        <v>2</v>
      </c>
      <c r="L543" s="308">
        <v>0</v>
      </c>
      <c r="M543" s="309"/>
      <c r="N543" s="310">
        <f>ROUND(L543*K543,2)</f>
        <v>0</v>
      </c>
      <c r="O543" s="268"/>
      <c r="P543" s="268"/>
      <c r="Q543" s="268"/>
      <c r="R543" s="40"/>
      <c r="T543" s="175" t="s">
        <v>22</v>
      </c>
      <c r="U543" s="47" t="s">
        <v>45</v>
      </c>
      <c r="V543" s="39"/>
      <c r="W543" s="176">
        <f>V543*K543</f>
        <v>0</v>
      </c>
      <c r="X543" s="176">
        <v>0</v>
      </c>
      <c r="Y543" s="176">
        <f>X543*K543</f>
        <v>0</v>
      </c>
      <c r="Z543" s="176">
        <v>0</v>
      </c>
      <c r="AA543" s="177">
        <f>Z543*K543</f>
        <v>0</v>
      </c>
      <c r="AR543" s="21" t="s">
        <v>209</v>
      </c>
      <c r="AT543" s="21" t="s">
        <v>352</v>
      </c>
      <c r="AU543" s="21" t="s">
        <v>140</v>
      </c>
      <c r="AY543" s="21" t="s">
        <v>176</v>
      </c>
      <c r="BE543" s="113">
        <f>IF(U543="základní",N543,0)</f>
        <v>0</v>
      </c>
      <c r="BF543" s="113">
        <f>IF(U543="snížená",N543,0)</f>
        <v>0</v>
      </c>
      <c r="BG543" s="113">
        <f>IF(U543="zákl. přenesená",N543,0)</f>
        <v>0</v>
      </c>
      <c r="BH543" s="113">
        <f>IF(U543="sníž. přenesená",N543,0)</f>
        <v>0</v>
      </c>
      <c r="BI543" s="113">
        <f>IF(U543="nulová",N543,0)</f>
        <v>0</v>
      </c>
      <c r="BJ543" s="21" t="s">
        <v>88</v>
      </c>
      <c r="BK543" s="113">
        <f>ROUND(L543*K543,2)</f>
        <v>0</v>
      </c>
      <c r="BL543" s="21" t="s">
        <v>181</v>
      </c>
      <c r="BM543" s="21" t="s">
        <v>1193</v>
      </c>
    </row>
    <row r="544" spans="2:51" s="10" customFormat="1" ht="22.5" customHeight="1">
      <c r="B544" s="178"/>
      <c r="C544" s="179"/>
      <c r="D544" s="179"/>
      <c r="E544" s="180" t="s">
        <v>22</v>
      </c>
      <c r="F544" s="269" t="s">
        <v>3045</v>
      </c>
      <c r="G544" s="270"/>
      <c r="H544" s="270"/>
      <c r="I544" s="270"/>
      <c r="J544" s="179"/>
      <c r="K544" s="181">
        <v>2</v>
      </c>
      <c r="L544" s="179"/>
      <c r="M544" s="179"/>
      <c r="N544" s="179"/>
      <c r="O544" s="179"/>
      <c r="P544" s="179"/>
      <c r="Q544" s="179"/>
      <c r="R544" s="182"/>
      <c r="T544" s="183"/>
      <c r="U544" s="179"/>
      <c r="V544" s="179"/>
      <c r="W544" s="179"/>
      <c r="X544" s="179"/>
      <c r="Y544" s="179"/>
      <c r="Z544" s="179"/>
      <c r="AA544" s="184"/>
      <c r="AT544" s="185" t="s">
        <v>199</v>
      </c>
      <c r="AU544" s="185" t="s">
        <v>140</v>
      </c>
      <c r="AV544" s="10" t="s">
        <v>140</v>
      </c>
      <c r="AW544" s="10" t="s">
        <v>37</v>
      </c>
      <c r="AX544" s="10" t="s">
        <v>80</v>
      </c>
      <c r="AY544" s="185" t="s">
        <v>176</v>
      </c>
    </row>
    <row r="545" spans="2:51" s="11" customFormat="1" ht="22.5" customHeight="1">
      <c r="B545" s="186"/>
      <c r="C545" s="187"/>
      <c r="D545" s="187"/>
      <c r="E545" s="188" t="s">
        <v>22</v>
      </c>
      <c r="F545" s="271" t="s">
        <v>200</v>
      </c>
      <c r="G545" s="272"/>
      <c r="H545" s="272"/>
      <c r="I545" s="272"/>
      <c r="J545" s="187"/>
      <c r="K545" s="189">
        <v>2</v>
      </c>
      <c r="L545" s="187"/>
      <c r="M545" s="187"/>
      <c r="N545" s="187"/>
      <c r="O545" s="187"/>
      <c r="P545" s="187"/>
      <c r="Q545" s="187"/>
      <c r="R545" s="190"/>
      <c r="T545" s="191"/>
      <c r="U545" s="187"/>
      <c r="V545" s="187"/>
      <c r="W545" s="187"/>
      <c r="X545" s="187"/>
      <c r="Y545" s="187"/>
      <c r="Z545" s="187"/>
      <c r="AA545" s="192"/>
      <c r="AT545" s="193" t="s">
        <v>199</v>
      </c>
      <c r="AU545" s="193" t="s">
        <v>140</v>
      </c>
      <c r="AV545" s="11" t="s">
        <v>181</v>
      </c>
      <c r="AW545" s="11" t="s">
        <v>37</v>
      </c>
      <c r="AX545" s="11" t="s">
        <v>88</v>
      </c>
      <c r="AY545" s="193" t="s">
        <v>176</v>
      </c>
    </row>
    <row r="546" spans="2:63" s="9" customFormat="1" ht="29.85" customHeight="1">
      <c r="B546" s="160"/>
      <c r="C546" s="161"/>
      <c r="D546" s="170" t="s">
        <v>2588</v>
      </c>
      <c r="E546" s="170"/>
      <c r="F546" s="170"/>
      <c r="G546" s="170"/>
      <c r="H546" s="170"/>
      <c r="I546" s="170"/>
      <c r="J546" s="170"/>
      <c r="K546" s="170"/>
      <c r="L546" s="170"/>
      <c r="M546" s="170"/>
      <c r="N546" s="275">
        <f>BK546</f>
        <v>0</v>
      </c>
      <c r="O546" s="276"/>
      <c r="P546" s="276"/>
      <c r="Q546" s="276"/>
      <c r="R546" s="163"/>
      <c r="T546" s="164"/>
      <c r="U546" s="161"/>
      <c r="V546" s="161"/>
      <c r="W546" s="165">
        <f>SUM(W547:W575)</f>
        <v>0</v>
      </c>
      <c r="X546" s="161"/>
      <c r="Y546" s="165">
        <f>SUM(Y547:Y575)</f>
        <v>0</v>
      </c>
      <c r="Z546" s="161"/>
      <c r="AA546" s="166">
        <f>SUM(AA547:AA575)</f>
        <v>0</v>
      </c>
      <c r="AR546" s="167" t="s">
        <v>88</v>
      </c>
      <c r="AT546" s="168" t="s">
        <v>79</v>
      </c>
      <c r="AU546" s="168" t="s">
        <v>88</v>
      </c>
      <c r="AY546" s="167" t="s">
        <v>176</v>
      </c>
      <c r="BK546" s="169">
        <f>SUM(BK547:BK575)</f>
        <v>0</v>
      </c>
    </row>
    <row r="547" spans="2:65" s="1" customFormat="1" ht="31.5" customHeight="1">
      <c r="B547" s="38"/>
      <c r="C547" s="171" t="s">
        <v>1197</v>
      </c>
      <c r="D547" s="171" t="s">
        <v>177</v>
      </c>
      <c r="E547" s="172" t="s">
        <v>3046</v>
      </c>
      <c r="F547" s="265" t="s">
        <v>3047</v>
      </c>
      <c r="G547" s="265"/>
      <c r="H547" s="265"/>
      <c r="I547" s="265"/>
      <c r="J547" s="173" t="s">
        <v>315</v>
      </c>
      <c r="K547" s="174">
        <v>5569</v>
      </c>
      <c r="L547" s="266">
        <v>0</v>
      </c>
      <c r="M547" s="267"/>
      <c r="N547" s="268">
        <f>ROUND(L547*K547,2)</f>
        <v>0</v>
      </c>
      <c r="O547" s="268"/>
      <c r="P547" s="268"/>
      <c r="Q547" s="268"/>
      <c r="R547" s="40"/>
      <c r="T547" s="175" t="s">
        <v>22</v>
      </c>
      <c r="U547" s="47" t="s">
        <v>45</v>
      </c>
      <c r="V547" s="39"/>
      <c r="W547" s="176">
        <f>V547*K547</f>
        <v>0</v>
      </c>
      <c r="X547" s="176">
        <v>0</v>
      </c>
      <c r="Y547" s="176">
        <f>X547*K547</f>
        <v>0</v>
      </c>
      <c r="Z547" s="176">
        <v>0</v>
      </c>
      <c r="AA547" s="177">
        <f>Z547*K547</f>
        <v>0</v>
      </c>
      <c r="AR547" s="21" t="s">
        <v>181</v>
      </c>
      <c r="AT547" s="21" t="s">
        <v>177</v>
      </c>
      <c r="AU547" s="21" t="s">
        <v>140</v>
      </c>
      <c r="AY547" s="21" t="s">
        <v>176</v>
      </c>
      <c r="BE547" s="113">
        <f>IF(U547="základní",N547,0)</f>
        <v>0</v>
      </c>
      <c r="BF547" s="113">
        <f>IF(U547="snížená",N547,0)</f>
        <v>0</v>
      </c>
      <c r="BG547" s="113">
        <f>IF(U547="zákl. přenesená",N547,0)</f>
        <v>0</v>
      </c>
      <c r="BH547" s="113">
        <f>IF(U547="sníž. přenesená",N547,0)</f>
        <v>0</v>
      </c>
      <c r="BI547" s="113">
        <f>IF(U547="nulová",N547,0)</f>
        <v>0</v>
      </c>
      <c r="BJ547" s="21" t="s">
        <v>88</v>
      </c>
      <c r="BK547" s="113">
        <f>ROUND(L547*K547,2)</f>
        <v>0</v>
      </c>
      <c r="BL547" s="21" t="s">
        <v>181</v>
      </c>
      <c r="BM547" s="21" t="s">
        <v>1197</v>
      </c>
    </row>
    <row r="548" spans="2:47" s="1" customFormat="1" ht="42" customHeight="1">
      <c r="B548" s="38"/>
      <c r="C548" s="39"/>
      <c r="D548" s="39"/>
      <c r="E548" s="39"/>
      <c r="F548" s="315" t="s">
        <v>3048</v>
      </c>
      <c r="G548" s="316"/>
      <c r="H548" s="316"/>
      <c r="I548" s="316"/>
      <c r="J548" s="39"/>
      <c r="K548" s="39"/>
      <c r="L548" s="39"/>
      <c r="M548" s="39"/>
      <c r="N548" s="39"/>
      <c r="O548" s="39"/>
      <c r="P548" s="39"/>
      <c r="Q548" s="39"/>
      <c r="R548" s="40"/>
      <c r="T548" s="146"/>
      <c r="U548" s="39"/>
      <c r="V548" s="39"/>
      <c r="W548" s="39"/>
      <c r="X548" s="39"/>
      <c r="Y548" s="39"/>
      <c r="Z548" s="39"/>
      <c r="AA548" s="81"/>
      <c r="AT548" s="21" t="s">
        <v>475</v>
      </c>
      <c r="AU548" s="21" t="s">
        <v>140</v>
      </c>
    </row>
    <row r="549" spans="2:65" s="1" customFormat="1" ht="22.5" customHeight="1">
      <c r="B549" s="38"/>
      <c r="C549" s="202" t="s">
        <v>1201</v>
      </c>
      <c r="D549" s="202" t="s">
        <v>352</v>
      </c>
      <c r="E549" s="203" t="s">
        <v>3049</v>
      </c>
      <c r="F549" s="307" t="s">
        <v>3050</v>
      </c>
      <c r="G549" s="307"/>
      <c r="H549" s="307"/>
      <c r="I549" s="307"/>
      <c r="J549" s="204" t="s">
        <v>2627</v>
      </c>
      <c r="K549" s="205">
        <v>360</v>
      </c>
      <c r="L549" s="308">
        <v>0</v>
      </c>
      <c r="M549" s="309"/>
      <c r="N549" s="310">
        <f>ROUND(L549*K549,2)</f>
        <v>0</v>
      </c>
      <c r="O549" s="268"/>
      <c r="P549" s="268"/>
      <c r="Q549" s="268"/>
      <c r="R549" s="40"/>
      <c r="T549" s="175" t="s">
        <v>22</v>
      </c>
      <c r="U549" s="47" t="s">
        <v>45</v>
      </c>
      <c r="V549" s="39"/>
      <c r="W549" s="176">
        <f>V549*K549</f>
        <v>0</v>
      </c>
      <c r="X549" s="176">
        <v>0</v>
      </c>
      <c r="Y549" s="176">
        <f>X549*K549</f>
        <v>0</v>
      </c>
      <c r="Z549" s="176">
        <v>0</v>
      </c>
      <c r="AA549" s="177">
        <f>Z549*K549</f>
        <v>0</v>
      </c>
      <c r="AR549" s="21" t="s">
        <v>209</v>
      </c>
      <c r="AT549" s="21" t="s">
        <v>352</v>
      </c>
      <c r="AU549" s="21" t="s">
        <v>140</v>
      </c>
      <c r="AY549" s="21" t="s">
        <v>176</v>
      </c>
      <c r="BE549" s="113">
        <f>IF(U549="základní",N549,0)</f>
        <v>0</v>
      </c>
      <c r="BF549" s="113">
        <f>IF(U549="snížená",N549,0)</f>
        <v>0</v>
      </c>
      <c r="BG549" s="113">
        <f>IF(U549="zákl. přenesená",N549,0)</f>
        <v>0</v>
      </c>
      <c r="BH549" s="113">
        <f>IF(U549="sníž. přenesená",N549,0)</f>
        <v>0</v>
      </c>
      <c r="BI549" s="113">
        <f>IF(U549="nulová",N549,0)</f>
        <v>0</v>
      </c>
      <c r="BJ549" s="21" t="s">
        <v>88</v>
      </c>
      <c r="BK549" s="113">
        <f>ROUND(L549*K549,2)</f>
        <v>0</v>
      </c>
      <c r="BL549" s="21" t="s">
        <v>181</v>
      </c>
      <c r="BM549" s="21" t="s">
        <v>1201</v>
      </c>
    </row>
    <row r="550" spans="2:51" s="10" customFormat="1" ht="22.5" customHeight="1">
      <c r="B550" s="178"/>
      <c r="C550" s="179"/>
      <c r="D550" s="179"/>
      <c r="E550" s="180" t="s">
        <v>22</v>
      </c>
      <c r="F550" s="269" t="s">
        <v>3051</v>
      </c>
      <c r="G550" s="270"/>
      <c r="H550" s="270"/>
      <c r="I550" s="270"/>
      <c r="J550" s="179"/>
      <c r="K550" s="181">
        <v>360</v>
      </c>
      <c r="L550" s="179"/>
      <c r="M550" s="179"/>
      <c r="N550" s="179"/>
      <c r="O550" s="179"/>
      <c r="P550" s="179"/>
      <c r="Q550" s="179"/>
      <c r="R550" s="182"/>
      <c r="T550" s="183"/>
      <c r="U550" s="179"/>
      <c r="V550" s="179"/>
      <c r="W550" s="179"/>
      <c r="X550" s="179"/>
      <c r="Y550" s="179"/>
      <c r="Z550" s="179"/>
      <c r="AA550" s="184"/>
      <c r="AT550" s="185" t="s">
        <v>199</v>
      </c>
      <c r="AU550" s="185" t="s">
        <v>140</v>
      </c>
      <c r="AV550" s="10" t="s">
        <v>140</v>
      </c>
      <c r="AW550" s="10" t="s">
        <v>37</v>
      </c>
      <c r="AX550" s="10" t="s">
        <v>80</v>
      </c>
      <c r="AY550" s="185" t="s">
        <v>176</v>
      </c>
    </row>
    <row r="551" spans="2:51" s="11" customFormat="1" ht="22.5" customHeight="1">
      <c r="B551" s="186"/>
      <c r="C551" s="187"/>
      <c r="D551" s="187"/>
      <c r="E551" s="188" t="s">
        <v>22</v>
      </c>
      <c r="F551" s="271" t="s">
        <v>200</v>
      </c>
      <c r="G551" s="272"/>
      <c r="H551" s="272"/>
      <c r="I551" s="272"/>
      <c r="J551" s="187"/>
      <c r="K551" s="189">
        <v>360</v>
      </c>
      <c r="L551" s="187"/>
      <c r="M551" s="187"/>
      <c r="N551" s="187"/>
      <c r="O551" s="187"/>
      <c r="P551" s="187"/>
      <c r="Q551" s="187"/>
      <c r="R551" s="190"/>
      <c r="T551" s="191"/>
      <c r="U551" s="187"/>
      <c r="V551" s="187"/>
      <c r="W551" s="187"/>
      <c r="X551" s="187"/>
      <c r="Y551" s="187"/>
      <c r="Z551" s="187"/>
      <c r="AA551" s="192"/>
      <c r="AT551" s="193" t="s">
        <v>199</v>
      </c>
      <c r="AU551" s="193" t="s">
        <v>140</v>
      </c>
      <c r="AV551" s="11" t="s">
        <v>181</v>
      </c>
      <c r="AW551" s="11" t="s">
        <v>37</v>
      </c>
      <c r="AX551" s="11" t="s">
        <v>88</v>
      </c>
      <c r="AY551" s="193" t="s">
        <v>176</v>
      </c>
    </row>
    <row r="552" spans="2:65" s="1" customFormat="1" ht="31.5" customHeight="1">
      <c r="B552" s="38"/>
      <c r="C552" s="202" t="s">
        <v>1206</v>
      </c>
      <c r="D552" s="202" t="s">
        <v>352</v>
      </c>
      <c r="E552" s="203" t="s">
        <v>3052</v>
      </c>
      <c r="F552" s="307" t="s">
        <v>3053</v>
      </c>
      <c r="G552" s="307"/>
      <c r="H552" s="307"/>
      <c r="I552" s="307"/>
      <c r="J552" s="204" t="s">
        <v>315</v>
      </c>
      <c r="K552" s="205">
        <v>5460</v>
      </c>
      <c r="L552" s="308">
        <v>0</v>
      </c>
      <c r="M552" s="309"/>
      <c r="N552" s="310">
        <f>ROUND(L552*K552,2)</f>
        <v>0</v>
      </c>
      <c r="O552" s="268"/>
      <c r="P552" s="268"/>
      <c r="Q552" s="268"/>
      <c r="R552" s="40"/>
      <c r="T552" s="175" t="s">
        <v>22</v>
      </c>
      <c r="U552" s="47" t="s">
        <v>45</v>
      </c>
      <c r="V552" s="39"/>
      <c r="W552" s="176">
        <f>V552*K552</f>
        <v>0</v>
      </c>
      <c r="X552" s="176">
        <v>0</v>
      </c>
      <c r="Y552" s="176">
        <f>X552*K552</f>
        <v>0</v>
      </c>
      <c r="Z552" s="176">
        <v>0</v>
      </c>
      <c r="AA552" s="177">
        <f>Z552*K552</f>
        <v>0</v>
      </c>
      <c r="AR552" s="21" t="s">
        <v>209</v>
      </c>
      <c r="AT552" s="21" t="s">
        <v>352</v>
      </c>
      <c r="AU552" s="21" t="s">
        <v>140</v>
      </c>
      <c r="AY552" s="21" t="s">
        <v>176</v>
      </c>
      <c r="BE552" s="113">
        <f>IF(U552="základní",N552,0)</f>
        <v>0</v>
      </c>
      <c r="BF552" s="113">
        <f>IF(U552="snížená",N552,0)</f>
        <v>0</v>
      </c>
      <c r="BG552" s="113">
        <f>IF(U552="zákl. přenesená",N552,0)</f>
        <v>0</v>
      </c>
      <c r="BH552" s="113">
        <f>IF(U552="sníž. přenesená",N552,0)</f>
        <v>0</v>
      </c>
      <c r="BI552" s="113">
        <f>IF(U552="nulová",N552,0)</f>
        <v>0</v>
      </c>
      <c r="BJ552" s="21" t="s">
        <v>88</v>
      </c>
      <c r="BK552" s="113">
        <f>ROUND(L552*K552,2)</f>
        <v>0</v>
      </c>
      <c r="BL552" s="21" t="s">
        <v>181</v>
      </c>
      <c r="BM552" s="21" t="s">
        <v>1206</v>
      </c>
    </row>
    <row r="553" spans="2:51" s="10" customFormat="1" ht="22.5" customHeight="1">
      <c r="B553" s="178"/>
      <c r="C553" s="179"/>
      <c r="D553" s="179"/>
      <c r="E553" s="180" t="s">
        <v>22</v>
      </c>
      <c r="F553" s="269" t="s">
        <v>3054</v>
      </c>
      <c r="G553" s="270"/>
      <c r="H553" s="270"/>
      <c r="I553" s="270"/>
      <c r="J553" s="179"/>
      <c r="K553" s="181">
        <v>5460</v>
      </c>
      <c r="L553" s="179"/>
      <c r="M553" s="179"/>
      <c r="N553" s="179"/>
      <c r="O553" s="179"/>
      <c r="P553" s="179"/>
      <c r="Q553" s="179"/>
      <c r="R553" s="182"/>
      <c r="T553" s="183"/>
      <c r="U553" s="179"/>
      <c r="V553" s="179"/>
      <c r="W553" s="179"/>
      <c r="X553" s="179"/>
      <c r="Y553" s="179"/>
      <c r="Z553" s="179"/>
      <c r="AA553" s="184"/>
      <c r="AT553" s="185" t="s">
        <v>199</v>
      </c>
      <c r="AU553" s="185" t="s">
        <v>140</v>
      </c>
      <c r="AV553" s="10" t="s">
        <v>140</v>
      </c>
      <c r="AW553" s="10" t="s">
        <v>37</v>
      </c>
      <c r="AX553" s="10" t="s">
        <v>80</v>
      </c>
      <c r="AY553" s="185" t="s">
        <v>176</v>
      </c>
    </row>
    <row r="554" spans="2:51" s="11" customFormat="1" ht="22.5" customHeight="1">
      <c r="B554" s="186"/>
      <c r="C554" s="187"/>
      <c r="D554" s="187"/>
      <c r="E554" s="188" t="s">
        <v>22</v>
      </c>
      <c r="F554" s="271" t="s">
        <v>200</v>
      </c>
      <c r="G554" s="272"/>
      <c r="H554" s="272"/>
      <c r="I554" s="272"/>
      <c r="J554" s="187"/>
      <c r="K554" s="189">
        <v>5460</v>
      </c>
      <c r="L554" s="187"/>
      <c r="M554" s="187"/>
      <c r="N554" s="187"/>
      <c r="O554" s="187"/>
      <c r="P554" s="187"/>
      <c r="Q554" s="187"/>
      <c r="R554" s="190"/>
      <c r="T554" s="191"/>
      <c r="U554" s="187"/>
      <c r="V554" s="187"/>
      <c r="W554" s="187"/>
      <c r="X554" s="187"/>
      <c r="Y554" s="187"/>
      <c r="Z554" s="187"/>
      <c r="AA554" s="192"/>
      <c r="AT554" s="193" t="s">
        <v>199</v>
      </c>
      <c r="AU554" s="193" t="s">
        <v>140</v>
      </c>
      <c r="AV554" s="11" t="s">
        <v>181</v>
      </c>
      <c r="AW554" s="11" t="s">
        <v>37</v>
      </c>
      <c r="AX554" s="11" t="s">
        <v>88</v>
      </c>
      <c r="AY554" s="193" t="s">
        <v>176</v>
      </c>
    </row>
    <row r="555" spans="2:65" s="1" customFormat="1" ht="31.5" customHeight="1">
      <c r="B555" s="38"/>
      <c r="C555" s="202" t="s">
        <v>1211</v>
      </c>
      <c r="D555" s="202" t="s">
        <v>352</v>
      </c>
      <c r="E555" s="203" t="s">
        <v>3055</v>
      </c>
      <c r="F555" s="307" t="s">
        <v>3056</v>
      </c>
      <c r="G555" s="307"/>
      <c r="H555" s="307"/>
      <c r="I555" s="307"/>
      <c r="J555" s="204" t="s">
        <v>315</v>
      </c>
      <c r="K555" s="205">
        <v>29</v>
      </c>
      <c r="L555" s="308">
        <v>0</v>
      </c>
      <c r="M555" s="309"/>
      <c r="N555" s="310">
        <f>ROUND(L555*K555,2)</f>
        <v>0</v>
      </c>
      <c r="O555" s="268"/>
      <c r="P555" s="268"/>
      <c r="Q555" s="268"/>
      <c r="R555" s="40"/>
      <c r="T555" s="175" t="s">
        <v>22</v>
      </c>
      <c r="U555" s="47" t="s">
        <v>45</v>
      </c>
      <c r="V555" s="39"/>
      <c r="W555" s="176">
        <f>V555*K555</f>
        <v>0</v>
      </c>
      <c r="X555" s="176">
        <v>0</v>
      </c>
      <c r="Y555" s="176">
        <f>X555*K555</f>
        <v>0</v>
      </c>
      <c r="Z555" s="176">
        <v>0</v>
      </c>
      <c r="AA555" s="177">
        <f>Z555*K555</f>
        <v>0</v>
      </c>
      <c r="AR555" s="21" t="s">
        <v>209</v>
      </c>
      <c r="AT555" s="21" t="s">
        <v>352</v>
      </c>
      <c r="AU555" s="21" t="s">
        <v>140</v>
      </c>
      <c r="AY555" s="21" t="s">
        <v>176</v>
      </c>
      <c r="BE555" s="113">
        <f>IF(U555="základní",N555,0)</f>
        <v>0</v>
      </c>
      <c r="BF555" s="113">
        <f>IF(U555="snížená",N555,0)</f>
        <v>0</v>
      </c>
      <c r="BG555" s="113">
        <f>IF(U555="zákl. přenesená",N555,0)</f>
        <v>0</v>
      </c>
      <c r="BH555" s="113">
        <f>IF(U555="sníž. přenesená",N555,0)</f>
        <v>0</v>
      </c>
      <c r="BI555" s="113">
        <f>IF(U555="nulová",N555,0)</f>
        <v>0</v>
      </c>
      <c r="BJ555" s="21" t="s">
        <v>88</v>
      </c>
      <c r="BK555" s="113">
        <f>ROUND(L555*K555,2)</f>
        <v>0</v>
      </c>
      <c r="BL555" s="21" t="s">
        <v>181</v>
      </c>
      <c r="BM555" s="21" t="s">
        <v>1211</v>
      </c>
    </row>
    <row r="556" spans="2:47" s="1" customFormat="1" ht="30" customHeight="1">
      <c r="B556" s="38"/>
      <c r="C556" s="39"/>
      <c r="D556" s="39"/>
      <c r="E556" s="39"/>
      <c r="F556" s="315" t="s">
        <v>3057</v>
      </c>
      <c r="G556" s="316"/>
      <c r="H556" s="316"/>
      <c r="I556" s="316"/>
      <c r="J556" s="39"/>
      <c r="K556" s="39"/>
      <c r="L556" s="39"/>
      <c r="M556" s="39"/>
      <c r="N556" s="39"/>
      <c r="O556" s="39"/>
      <c r="P556" s="39"/>
      <c r="Q556" s="39"/>
      <c r="R556" s="40"/>
      <c r="T556" s="146"/>
      <c r="U556" s="39"/>
      <c r="V556" s="39"/>
      <c r="W556" s="39"/>
      <c r="X556" s="39"/>
      <c r="Y556" s="39"/>
      <c r="Z556" s="39"/>
      <c r="AA556" s="81"/>
      <c r="AT556" s="21" t="s">
        <v>475</v>
      </c>
      <c r="AU556" s="21" t="s">
        <v>140</v>
      </c>
    </row>
    <row r="557" spans="2:51" s="10" customFormat="1" ht="22.5" customHeight="1">
      <c r="B557" s="178"/>
      <c r="C557" s="179"/>
      <c r="D557" s="179"/>
      <c r="E557" s="180" t="s">
        <v>22</v>
      </c>
      <c r="F557" s="303" t="s">
        <v>3058</v>
      </c>
      <c r="G557" s="304"/>
      <c r="H557" s="304"/>
      <c r="I557" s="304"/>
      <c r="J557" s="179"/>
      <c r="K557" s="181">
        <v>29</v>
      </c>
      <c r="L557" s="179"/>
      <c r="M557" s="179"/>
      <c r="N557" s="179"/>
      <c r="O557" s="179"/>
      <c r="P557" s="179"/>
      <c r="Q557" s="179"/>
      <c r="R557" s="182"/>
      <c r="T557" s="183"/>
      <c r="U557" s="179"/>
      <c r="V557" s="179"/>
      <c r="W557" s="179"/>
      <c r="X557" s="179"/>
      <c r="Y557" s="179"/>
      <c r="Z557" s="179"/>
      <c r="AA557" s="184"/>
      <c r="AT557" s="185" t="s">
        <v>199</v>
      </c>
      <c r="AU557" s="185" t="s">
        <v>140</v>
      </c>
      <c r="AV557" s="10" t="s">
        <v>140</v>
      </c>
      <c r="AW557" s="10" t="s">
        <v>37</v>
      </c>
      <c r="AX557" s="10" t="s">
        <v>80</v>
      </c>
      <c r="AY557" s="185" t="s">
        <v>176</v>
      </c>
    </row>
    <row r="558" spans="2:51" s="11" customFormat="1" ht="22.5" customHeight="1">
      <c r="B558" s="186"/>
      <c r="C558" s="187"/>
      <c r="D558" s="187"/>
      <c r="E558" s="188" t="s">
        <v>22</v>
      </c>
      <c r="F558" s="271" t="s">
        <v>200</v>
      </c>
      <c r="G558" s="272"/>
      <c r="H558" s="272"/>
      <c r="I558" s="272"/>
      <c r="J558" s="187"/>
      <c r="K558" s="189">
        <v>29</v>
      </c>
      <c r="L558" s="187"/>
      <c r="M558" s="187"/>
      <c r="N558" s="187"/>
      <c r="O558" s="187"/>
      <c r="P558" s="187"/>
      <c r="Q558" s="187"/>
      <c r="R558" s="190"/>
      <c r="T558" s="191"/>
      <c r="U558" s="187"/>
      <c r="V558" s="187"/>
      <c r="W558" s="187"/>
      <c r="X558" s="187"/>
      <c r="Y558" s="187"/>
      <c r="Z558" s="187"/>
      <c r="AA558" s="192"/>
      <c r="AT558" s="193" t="s">
        <v>199</v>
      </c>
      <c r="AU558" s="193" t="s">
        <v>140</v>
      </c>
      <c r="AV558" s="11" t="s">
        <v>181</v>
      </c>
      <c r="AW558" s="11" t="s">
        <v>37</v>
      </c>
      <c r="AX558" s="11" t="s">
        <v>88</v>
      </c>
      <c r="AY558" s="193" t="s">
        <v>176</v>
      </c>
    </row>
    <row r="559" spans="2:65" s="1" customFormat="1" ht="31.5" customHeight="1">
      <c r="B559" s="38"/>
      <c r="C559" s="202" t="s">
        <v>1215</v>
      </c>
      <c r="D559" s="202" t="s">
        <v>352</v>
      </c>
      <c r="E559" s="203" t="s">
        <v>3059</v>
      </c>
      <c r="F559" s="307" t="s">
        <v>3060</v>
      </c>
      <c r="G559" s="307"/>
      <c r="H559" s="307"/>
      <c r="I559" s="307"/>
      <c r="J559" s="204" t="s">
        <v>315</v>
      </c>
      <c r="K559" s="205">
        <v>80</v>
      </c>
      <c r="L559" s="308">
        <v>0</v>
      </c>
      <c r="M559" s="309"/>
      <c r="N559" s="310">
        <f>ROUND(L559*K559,2)</f>
        <v>0</v>
      </c>
      <c r="O559" s="268"/>
      <c r="P559" s="268"/>
      <c r="Q559" s="268"/>
      <c r="R559" s="40"/>
      <c r="T559" s="175" t="s">
        <v>22</v>
      </c>
      <c r="U559" s="47" t="s">
        <v>45</v>
      </c>
      <c r="V559" s="39"/>
      <c r="W559" s="176">
        <f>V559*K559</f>
        <v>0</v>
      </c>
      <c r="X559" s="176">
        <v>0</v>
      </c>
      <c r="Y559" s="176">
        <f>X559*K559</f>
        <v>0</v>
      </c>
      <c r="Z559" s="176">
        <v>0</v>
      </c>
      <c r="AA559" s="177">
        <f>Z559*K559</f>
        <v>0</v>
      </c>
      <c r="AR559" s="21" t="s">
        <v>209</v>
      </c>
      <c r="AT559" s="21" t="s">
        <v>352</v>
      </c>
      <c r="AU559" s="21" t="s">
        <v>140</v>
      </c>
      <c r="AY559" s="21" t="s">
        <v>176</v>
      </c>
      <c r="BE559" s="113">
        <f>IF(U559="základní",N559,0)</f>
        <v>0</v>
      </c>
      <c r="BF559" s="113">
        <f>IF(U559="snížená",N559,0)</f>
        <v>0</v>
      </c>
      <c r="BG559" s="113">
        <f>IF(U559="zákl. přenesená",N559,0)</f>
        <v>0</v>
      </c>
      <c r="BH559" s="113">
        <f>IF(U559="sníž. přenesená",N559,0)</f>
        <v>0</v>
      </c>
      <c r="BI559" s="113">
        <f>IF(U559="nulová",N559,0)</f>
        <v>0</v>
      </c>
      <c r="BJ559" s="21" t="s">
        <v>88</v>
      </c>
      <c r="BK559" s="113">
        <f>ROUND(L559*K559,2)</f>
        <v>0</v>
      </c>
      <c r="BL559" s="21" t="s">
        <v>181</v>
      </c>
      <c r="BM559" s="21" t="s">
        <v>1215</v>
      </c>
    </row>
    <row r="560" spans="2:47" s="1" customFormat="1" ht="30" customHeight="1">
      <c r="B560" s="38"/>
      <c r="C560" s="39"/>
      <c r="D560" s="39"/>
      <c r="E560" s="39"/>
      <c r="F560" s="315" t="s">
        <v>3061</v>
      </c>
      <c r="G560" s="316"/>
      <c r="H560" s="316"/>
      <c r="I560" s="316"/>
      <c r="J560" s="39"/>
      <c r="K560" s="39"/>
      <c r="L560" s="39"/>
      <c r="M560" s="39"/>
      <c r="N560" s="39"/>
      <c r="O560" s="39"/>
      <c r="P560" s="39"/>
      <c r="Q560" s="39"/>
      <c r="R560" s="40"/>
      <c r="T560" s="146"/>
      <c r="U560" s="39"/>
      <c r="V560" s="39"/>
      <c r="W560" s="39"/>
      <c r="X560" s="39"/>
      <c r="Y560" s="39"/>
      <c r="Z560" s="39"/>
      <c r="AA560" s="81"/>
      <c r="AT560" s="21" t="s">
        <v>475</v>
      </c>
      <c r="AU560" s="21" t="s">
        <v>140</v>
      </c>
    </row>
    <row r="561" spans="2:65" s="1" customFormat="1" ht="31.5" customHeight="1">
      <c r="B561" s="38"/>
      <c r="C561" s="171" t="s">
        <v>1219</v>
      </c>
      <c r="D561" s="171" t="s">
        <v>177</v>
      </c>
      <c r="E561" s="172" t="s">
        <v>3062</v>
      </c>
      <c r="F561" s="265" t="s">
        <v>3063</v>
      </c>
      <c r="G561" s="265"/>
      <c r="H561" s="265"/>
      <c r="I561" s="265"/>
      <c r="J561" s="173" t="s">
        <v>461</v>
      </c>
      <c r="K561" s="174">
        <v>112</v>
      </c>
      <c r="L561" s="266">
        <v>0</v>
      </c>
      <c r="M561" s="267"/>
      <c r="N561" s="268">
        <f>ROUND(L561*K561,2)</f>
        <v>0</v>
      </c>
      <c r="O561" s="268"/>
      <c r="P561" s="268"/>
      <c r="Q561" s="268"/>
      <c r="R561" s="40"/>
      <c r="T561" s="175" t="s">
        <v>22</v>
      </c>
      <c r="U561" s="47" t="s">
        <v>45</v>
      </c>
      <c r="V561" s="39"/>
      <c r="W561" s="176">
        <f>V561*K561</f>
        <v>0</v>
      </c>
      <c r="X561" s="176">
        <v>0</v>
      </c>
      <c r="Y561" s="176">
        <f>X561*K561</f>
        <v>0</v>
      </c>
      <c r="Z561" s="176">
        <v>0</v>
      </c>
      <c r="AA561" s="177">
        <f>Z561*K561</f>
        <v>0</v>
      </c>
      <c r="AR561" s="21" t="s">
        <v>181</v>
      </c>
      <c r="AT561" s="21" t="s">
        <v>177</v>
      </c>
      <c r="AU561" s="21" t="s">
        <v>140</v>
      </c>
      <c r="AY561" s="21" t="s">
        <v>176</v>
      </c>
      <c r="BE561" s="113">
        <f>IF(U561="základní",N561,0)</f>
        <v>0</v>
      </c>
      <c r="BF561" s="113">
        <f>IF(U561="snížená",N561,0)</f>
        <v>0</v>
      </c>
      <c r="BG561" s="113">
        <f>IF(U561="zákl. přenesená",N561,0)</f>
        <v>0</v>
      </c>
      <c r="BH561" s="113">
        <f>IF(U561="sníž. přenesená",N561,0)</f>
        <v>0</v>
      </c>
      <c r="BI561" s="113">
        <f>IF(U561="nulová",N561,0)</f>
        <v>0</v>
      </c>
      <c r="BJ561" s="21" t="s">
        <v>88</v>
      </c>
      <c r="BK561" s="113">
        <f>ROUND(L561*K561,2)</f>
        <v>0</v>
      </c>
      <c r="BL561" s="21" t="s">
        <v>181</v>
      </c>
      <c r="BM561" s="21" t="s">
        <v>1219</v>
      </c>
    </row>
    <row r="562" spans="2:51" s="10" customFormat="1" ht="22.5" customHeight="1">
      <c r="B562" s="178"/>
      <c r="C562" s="179"/>
      <c r="D562" s="179"/>
      <c r="E562" s="180" t="s">
        <v>22</v>
      </c>
      <c r="F562" s="269" t="s">
        <v>3064</v>
      </c>
      <c r="G562" s="270"/>
      <c r="H562" s="270"/>
      <c r="I562" s="270"/>
      <c r="J562" s="179"/>
      <c r="K562" s="181">
        <v>112</v>
      </c>
      <c r="L562" s="179"/>
      <c r="M562" s="179"/>
      <c r="N562" s="179"/>
      <c r="O562" s="179"/>
      <c r="P562" s="179"/>
      <c r="Q562" s="179"/>
      <c r="R562" s="182"/>
      <c r="T562" s="183"/>
      <c r="U562" s="179"/>
      <c r="V562" s="179"/>
      <c r="W562" s="179"/>
      <c r="X562" s="179"/>
      <c r="Y562" s="179"/>
      <c r="Z562" s="179"/>
      <c r="AA562" s="184"/>
      <c r="AT562" s="185" t="s">
        <v>199</v>
      </c>
      <c r="AU562" s="185" t="s">
        <v>140</v>
      </c>
      <c r="AV562" s="10" t="s">
        <v>140</v>
      </c>
      <c r="AW562" s="10" t="s">
        <v>37</v>
      </c>
      <c r="AX562" s="10" t="s">
        <v>80</v>
      </c>
      <c r="AY562" s="185" t="s">
        <v>176</v>
      </c>
    </row>
    <row r="563" spans="2:51" s="11" customFormat="1" ht="22.5" customHeight="1">
      <c r="B563" s="186"/>
      <c r="C563" s="187"/>
      <c r="D563" s="187"/>
      <c r="E563" s="188" t="s">
        <v>22</v>
      </c>
      <c r="F563" s="271" t="s">
        <v>200</v>
      </c>
      <c r="G563" s="272"/>
      <c r="H563" s="272"/>
      <c r="I563" s="272"/>
      <c r="J563" s="187"/>
      <c r="K563" s="189">
        <v>112</v>
      </c>
      <c r="L563" s="187"/>
      <c r="M563" s="187"/>
      <c r="N563" s="187"/>
      <c r="O563" s="187"/>
      <c r="P563" s="187"/>
      <c r="Q563" s="187"/>
      <c r="R563" s="190"/>
      <c r="T563" s="191"/>
      <c r="U563" s="187"/>
      <c r="V563" s="187"/>
      <c r="W563" s="187"/>
      <c r="X563" s="187"/>
      <c r="Y563" s="187"/>
      <c r="Z563" s="187"/>
      <c r="AA563" s="192"/>
      <c r="AT563" s="193" t="s">
        <v>199</v>
      </c>
      <c r="AU563" s="193" t="s">
        <v>140</v>
      </c>
      <c r="AV563" s="11" t="s">
        <v>181</v>
      </c>
      <c r="AW563" s="11" t="s">
        <v>37</v>
      </c>
      <c r="AX563" s="11" t="s">
        <v>88</v>
      </c>
      <c r="AY563" s="193" t="s">
        <v>176</v>
      </c>
    </row>
    <row r="564" spans="2:65" s="1" customFormat="1" ht="31.5" customHeight="1">
      <c r="B564" s="38"/>
      <c r="C564" s="202" t="s">
        <v>1223</v>
      </c>
      <c r="D564" s="202" t="s">
        <v>352</v>
      </c>
      <c r="E564" s="203" t="s">
        <v>3065</v>
      </c>
      <c r="F564" s="307" t="s">
        <v>3066</v>
      </c>
      <c r="G564" s="307"/>
      <c r="H564" s="307"/>
      <c r="I564" s="307"/>
      <c r="J564" s="204" t="s">
        <v>461</v>
      </c>
      <c r="K564" s="205">
        <v>112</v>
      </c>
      <c r="L564" s="308">
        <v>0</v>
      </c>
      <c r="M564" s="309"/>
      <c r="N564" s="310">
        <f>ROUND(L564*K564,2)</f>
        <v>0</v>
      </c>
      <c r="O564" s="268"/>
      <c r="P564" s="268"/>
      <c r="Q564" s="268"/>
      <c r="R564" s="40"/>
      <c r="T564" s="175" t="s">
        <v>22</v>
      </c>
      <c r="U564" s="47" t="s">
        <v>45</v>
      </c>
      <c r="V564" s="39"/>
      <c r="W564" s="176">
        <f>V564*K564</f>
        <v>0</v>
      </c>
      <c r="X564" s="176">
        <v>0</v>
      </c>
      <c r="Y564" s="176">
        <f>X564*K564</f>
        <v>0</v>
      </c>
      <c r="Z564" s="176">
        <v>0</v>
      </c>
      <c r="AA564" s="177">
        <f>Z564*K564</f>
        <v>0</v>
      </c>
      <c r="AR564" s="21" t="s">
        <v>209</v>
      </c>
      <c r="AT564" s="21" t="s">
        <v>352</v>
      </c>
      <c r="AU564" s="21" t="s">
        <v>140</v>
      </c>
      <c r="AY564" s="21" t="s">
        <v>176</v>
      </c>
      <c r="BE564" s="113">
        <f>IF(U564="základní",N564,0)</f>
        <v>0</v>
      </c>
      <c r="BF564" s="113">
        <f>IF(U564="snížená",N564,0)</f>
        <v>0</v>
      </c>
      <c r="BG564" s="113">
        <f>IF(U564="zákl. přenesená",N564,0)</f>
        <v>0</v>
      </c>
      <c r="BH564" s="113">
        <f>IF(U564="sníž. přenesená",N564,0)</f>
        <v>0</v>
      </c>
      <c r="BI564" s="113">
        <f>IF(U564="nulová",N564,0)</f>
        <v>0</v>
      </c>
      <c r="BJ564" s="21" t="s">
        <v>88</v>
      </c>
      <c r="BK564" s="113">
        <f>ROUND(L564*K564,2)</f>
        <v>0</v>
      </c>
      <c r="BL564" s="21" t="s">
        <v>181</v>
      </c>
      <c r="BM564" s="21" t="s">
        <v>1223</v>
      </c>
    </row>
    <row r="565" spans="2:51" s="10" customFormat="1" ht="22.5" customHeight="1">
      <c r="B565" s="178"/>
      <c r="C565" s="179"/>
      <c r="D565" s="179"/>
      <c r="E565" s="180" t="s">
        <v>22</v>
      </c>
      <c r="F565" s="269" t="s">
        <v>3064</v>
      </c>
      <c r="G565" s="270"/>
      <c r="H565" s="270"/>
      <c r="I565" s="270"/>
      <c r="J565" s="179"/>
      <c r="K565" s="181">
        <v>112</v>
      </c>
      <c r="L565" s="179"/>
      <c r="M565" s="179"/>
      <c r="N565" s="179"/>
      <c r="O565" s="179"/>
      <c r="P565" s="179"/>
      <c r="Q565" s="179"/>
      <c r="R565" s="182"/>
      <c r="T565" s="183"/>
      <c r="U565" s="179"/>
      <c r="V565" s="179"/>
      <c r="W565" s="179"/>
      <c r="X565" s="179"/>
      <c r="Y565" s="179"/>
      <c r="Z565" s="179"/>
      <c r="AA565" s="184"/>
      <c r="AT565" s="185" t="s">
        <v>199</v>
      </c>
      <c r="AU565" s="185" t="s">
        <v>140</v>
      </c>
      <c r="AV565" s="10" t="s">
        <v>140</v>
      </c>
      <c r="AW565" s="10" t="s">
        <v>37</v>
      </c>
      <c r="AX565" s="10" t="s">
        <v>80</v>
      </c>
      <c r="AY565" s="185" t="s">
        <v>176</v>
      </c>
    </row>
    <row r="566" spans="2:51" s="11" customFormat="1" ht="22.5" customHeight="1">
      <c r="B566" s="186"/>
      <c r="C566" s="187"/>
      <c r="D566" s="187"/>
      <c r="E566" s="188" t="s">
        <v>22</v>
      </c>
      <c r="F566" s="271" t="s">
        <v>200</v>
      </c>
      <c r="G566" s="272"/>
      <c r="H566" s="272"/>
      <c r="I566" s="272"/>
      <c r="J566" s="187"/>
      <c r="K566" s="189">
        <v>112</v>
      </c>
      <c r="L566" s="187"/>
      <c r="M566" s="187"/>
      <c r="N566" s="187"/>
      <c r="O566" s="187"/>
      <c r="P566" s="187"/>
      <c r="Q566" s="187"/>
      <c r="R566" s="190"/>
      <c r="T566" s="191"/>
      <c r="U566" s="187"/>
      <c r="V566" s="187"/>
      <c r="W566" s="187"/>
      <c r="X566" s="187"/>
      <c r="Y566" s="187"/>
      <c r="Z566" s="187"/>
      <c r="AA566" s="192"/>
      <c r="AT566" s="193" t="s">
        <v>199</v>
      </c>
      <c r="AU566" s="193" t="s">
        <v>140</v>
      </c>
      <c r="AV566" s="11" t="s">
        <v>181</v>
      </c>
      <c r="AW566" s="11" t="s">
        <v>37</v>
      </c>
      <c r="AX566" s="11" t="s">
        <v>88</v>
      </c>
      <c r="AY566" s="193" t="s">
        <v>176</v>
      </c>
    </row>
    <row r="567" spans="2:65" s="1" customFormat="1" ht="22.5" customHeight="1">
      <c r="B567" s="38"/>
      <c r="C567" s="171" t="s">
        <v>1227</v>
      </c>
      <c r="D567" s="171" t="s">
        <v>177</v>
      </c>
      <c r="E567" s="172" t="s">
        <v>3067</v>
      </c>
      <c r="F567" s="265" t="s">
        <v>3068</v>
      </c>
      <c r="G567" s="265"/>
      <c r="H567" s="265"/>
      <c r="I567" s="265"/>
      <c r="J567" s="173" t="s">
        <v>461</v>
      </c>
      <c r="K567" s="174">
        <v>1</v>
      </c>
      <c r="L567" s="266">
        <v>0</v>
      </c>
      <c r="M567" s="267"/>
      <c r="N567" s="268">
        <f aca="true" t="shared" si="15" ref="N567:N573">ROUND(L567*K567,2)</f>
        <v>0</v>
      </c>
      <c r="O567" s="268"/>
      <c r="P567" s="268"/>
      <c r="Q567" s="268"/>
      <c r="R567" s="40"/>
      <c r="T567" s="175" t="s">
        <v>22</v>
      </c>
      <c r="U567" s="47" t="s">
        <v>45</v>
      </c>
      <c r="V567" s="39"/>
      <c r="W567" s="176">
        <f aca="true" t="shared" si="16" ref="W567:W573">V567*K567</f>
        <v>0</v>
      </c>
      <c r="X567" s="176">
        <v>0</v>
      </c>
      <c r="Y567" s="176">
        <f aca="true" t="shared" si="17" ref="Y567:Y573">X567*K567</f>
        <v>0</v>
      </c>
      <c r="Z567" s="176">
        <v>0</v>
      </c>
      <c r="AA567" s="177">
        <f aca="true" t="shared" si="18" ref="AA567:AA573">Z567*K567</f>
        <v>0</v>
      </c>
      <c r="AR567" s="21" t="s">
        <v>181</v>
      </c>
      <c r="AT567" s="21" t="s">
        <v>177</v>
      </c>
      <c r="AU567" s="21" t="s">
        <v>140</v>
      </c>
      <c r="AY567" s="21" t="s">
        <v>176</v>
      </c>
      <c r="BE567" s="113">
        <f aca="true" t="shared" si="19" ref="BE567:BE573">IF(U567="základní",N567,0)</f>
        <v>0</v>
      </c>
      <c r="BF567" s="113">
        <f aca="true" t="shared" si="20" ref="BF567:BF573">IF(U567="snížená",N567,0)</f>
        <v>0</v>
      </c>
      <c r="BG567" s="113">
        <f aca="true" t="shared" si="21" ref="BG567:BG573">IF(U567="zákl. přenesená",N567,0)</f>
        <v>0</v>
      </c>
      <c r="BH567" s="113">
        <f aca="true" t="shared" si="22" ref="BH567:BH573">IF(U567="sníž. přenesená",N567,0)</f>
        <v>0</v>
      </c>
      <c r="BI567" s="113">
        <f aca="true" t="shared" si="23" ref="BI567:BI573">IF(U567="nulová",N567,0)</f>
        <v>0</v>
      </c>
      <c r="BJ567" s="21" t="s">
        <v>88</v>
      </c>
      <c r="BK567" s="113">
        <f aca="true" t="shared" si="24" ref="BK567:BK573">ROUND(L567*K567,2)</f>
        <v>0</v>
      </c>
      <c r="BL567" s="21" t="s">
        <v>181</v>
      </c>
      <c r="BM567" s="21" t="s">
        <v>1227</v>
      </c>
    </row>
    <row r="568" spans="2:65" s="1" customFormat="1" ht="22.5" customHeight="1">
      <c r="B568" s="38"/>
      <c r="C568" s="171" t="s">
        <v>1232</v>
      </c>
      <c r="D568" s="171" t="s">
        <v>177</v>
      </c>
      <c r="E568" s="172" t="s">
        <v>3069</v>
      </c>
      <c r="F568" s="265" t="s">
        <v>3070</v>
      </c>
      <c r="G568" s="265"/>
      <c r="H568" s="265"/>
      <c r="I568" s="265"/>
      <c r="J568" s="173" t="s">
        <v>461</v>
      </c>
      <c r="K568" s="174">
        <v>4</v>
      </c>
      <c r="L568" s="266">
        <v>0</v>
      </c>
      <c r="M568" s="267"/>
      <c r="N568" s="268">
        <f t="shared" si="15"/>
        <v>0</v>
      </c>
      <c r="O568" s="268"/>
      <c r="P568" s="268"/>
      <c r="Q568" s="268"/>
      <c r="R568" s="40"/>
      <c r="T568" s="175" t="s">
        <v>22</v>
      </c>
      <c r="U568" s="47" t="s">
        <v>45</v>
      </c>
      <c r="V568" s="39"/>
      <c r="W568" s="176">
        <f t="shared" si="16"/>
        <v>0</v>
      </c>
      <c r="X568" s="176">
        <v>0</v>
      </c>
      <c r="Y568" s="176">
        <f t="shared" si="17"/>
        <v>0</v>
      </c>
      <c r="Z568" s="176">
        <v>0</v>
      </c>
      <c r="AA568" s="177">
        <f t="shared" si="18"/>
        <v>0</v>
      </c>
      <c r="AR568" s="21" t="s">
        <v>181</v>
      </c>
      <c r="AT568" s="21" t="s">
        <v>177</v>
      </c>
      <c r="AU568" s="21" t="s">
        <v>140</v>
      </c>
      <c r="AY568" s="21" t="s">
        <v>176</v>
      </c>
      <c r="BE568" s="113">
        <f t="shared" si="19"/>
        <v>0</v>
      </c>
      <c r="BF568" s="113">
        <f t="shared" si="20"/>
        <v>0</v>
      </c>
      <c r="BG568" s="113">
        <f t="shared" si="21"/>
        <v>0</v>
      </c>
      <c r="BH568" s="113">
        <f t="shared" si="22"/>
        <v>0</v>
      </c>
      <c r="BI568" s="113">
        <f t="shared" si="23"/>
        <v>0</v>
      </c>
      <c r="BJ568" s="21" t="s">
        <v>88</v>
      </c>
      <c r="BK568" s="113">
        <f t="shared" si="24"/>
        <v>0</v>
      </c>
      <c r="BL568" s="21" t="s">
        <v>181</v>
      </c>
      <c r="BM568" s="21" t="s">
        <v>1232</v>
      </c>
    </row>
    <row r="569" spans="2:65" s="1" customFormat="1" ht="22.5" customHeight="1">
      <c r="B569" s="38"/>
      <c r="C569" s="202" t="s">
        <v>1238</v>
      </c>
      <c r="D569" s="202" t="s">
        <v>352</v>
      </c>
      <c r="E569" s="203" t="s">
        <v>3071</v>
      </c>
      <c r="F569" s="307" t="s">
        <v>3072</v>
      </c>
      <c r="G569" s="307"/>
      <c r="H569" s="307"/>
      <c r="I569" s="307"/>
      <c r="J569" s="204" t="s">
        <v>2279</v>
      </c>
      <c r="K569" s="205">
        <v>2</v>
      </c>
      <c r="L569" s="308">
        <v>0</v>
      </c>
      <c r="M569" s="309"/>
      <c r="N569" s="310">
        <f t="shared" si="15"/>
        <v>0</v>
      </c>
      <c r="O569" s="268"/>
      <c r="P569" s="268"/>
      <c r="Q569" s="268"/>
      <c r="R569" s="40"/>
      <c r="T569" s="175" t="s">
        <v>22</v>
      </c>
      <c r="U569" s="47" t="s">
        <v>45</v>
      </c>
      <c r="V569" s="39"/>
      <c r="W569" s="176">
        <f t="shared" si="16"/>
        <v>0</v>
      </c>
      <c r="X569" s="176">
        <v>0</v>
      </c>
      <c r="Y569" s="176">
        <f t="shared" si="17"/>
        <v>0</v>
      </c>
      <c r="Z569" s="176">
        <v>0</v>
      </c>
      <c r="AA569" s="177">
        <f t="shared" si="18"/>
        <v>0</v>
      </c>
      <c r="AR569" s="21" t="s">
        <v>209</v>
      </c>
      <c r="AT569" s="21" t="s">
        <v>352</v>
      </c>
      <c r="AU569" s="21" t="s">
        <v>140</v>
      </c>
      <c r="AY569" s="21" t="s">
        <v>176</v>
      </c>
      <c r="BE569" s="113">
        <f t="shared" si="19"/>
        <v>0</v>
      </c>
      <c r="BF569" s="113">
        <f t="shared" si="20"/>
        <v>0</v>
      </c>
      <c r="BG569" s="113">
        <f t="shared" si="21"/>
        <v>0</v>
      </c>
      <c r="BH569" s="113">
        <f t="shared" si="22"/>
        <v>0</v>
      </c>
      <c r="BI569" s="113">
        <f t="shared" si="23"/>
        <v>0</v>
      </c>
      <c r="BJ569" s="21" t="s">
        <v>88</v>
      </c>
      <c r="BK569" s="113">
        <f t="shared" si="24"/>
        <v>0</v>
      </c>
      <c r="BL569" s="21" t="s">
        <v>181</v>
      </c>
      <c r="BM569" s="21" t="s">
        <v>1238</v>
      </c>
    </row>
    <row r="570" spans="2:65" s="1" customFormat="1" ht="22.5" customHeight="1">
      <c r="B570" s="38"/>
      <c r="C570" s="171" t="s">
        <v>1242</v>
      </c>
      <c r="D570" s="171" t="s">
        <v>177</v>
      </c>
      <c r="E570" s="172" t="s">
        <v>3073</v>
      </c>
      <c r="F570" s="265" t="s">
        <v>3074</v>
      </c>
      <c r="G570" s="265"/>
      <c r="H570" s="265"/>
      <c r="I570" s="265"/>
      <c r="J570" s="173" t="s">
        <v>461</v>
      </c>
      <c r="K570" s="174">
        <v>2</v>
      </c>
      <c r="L570" s="266">
        <v>0</v>
      </c>
      <c r="M570" s="267"/>
      <c r="N570" s="268">
        <f t="shared" si="15"/>
        <v>0</v>
      </c>
      <c r="O570" s="268"/>
      <c r="P570" s="268"/>
      <c r="Q570" s="268"/>
      <c r="R570" s="40"/>
      <c r="T570" s="175" t="s">
        <v>22</v>
      </c>
      <c r="U570" s="47" t="s">
        <v>45</v>
      </c>
      <c r="V570" s="39"/>
      <c r="W570" s="176">
        <f t="shared" si="16"/>
        <v>0</v>
      </c>
      <c r="X570" s="176">
        <v>0</v>
      </c>
      <c r="Y570" s="176">
        <f t="shared" si="17"/>
        <v>0</v>
      </c>
      <c r="Z570" s="176">
        <v>0</v>
      </c>
      <c r="AA570" s="177">
        <f t="shared" si="18"/>
        <v>0</v>
      </c>
      <c r="AR570" s="21" t="s">
        <v>181</v>
      </c>
      <c r="AT570" s="21" t="s">
        <v>177</v>
      </c>
      <c r="AU570" s="21" t="s">
        <v>140</v>
      </c>
      <c r="AY570" s="21" t="s">
        <v>176</v>
      </c>
      <c r="BE570" s="113">
        <f t="shared" si="19"/>
        <v>0</v>
      </c>
      <c r="BF570" s="113">
        <f t="shared" si="20"/>
        <v>0</v>
      </c>
      <c r="BG570" s="113">
        <f t="shared" si="21"/>
        <v>0</v>
      </c>
      <c r="BH570" s="113">
        <f t="shared" si="22"/>
        <v>0</v>
      </c>
      <c r="BI570" s="113">
        <f t="shared" si="23"/>
        <v>0</v>
      </c>
      <c r="BJ570" s="21" t="s">
        <v>88</v>
      </c>
      <c r="BK570" s="113">
        <f t="shared" si="24"/>
        <v>0</v>
      </c>
      <c r="BL570" s="21" t="s">
        <v>181</v>
      </c>
      <c r="BM570" s="21" t="s">
        <v>1242</v>
      </c>
    </row>
    <row r="571" spans="2:65" s="1" customFormat="1" ht="22.5" customHeight="1">
      <c r="B571" s="38"/>
      <c r="C571" s="171" t="s">
        <v>1247</v>
      </c>
      <c r="D571" s="171" t="s">
        <v>177</v>
      </c>
      <c r="E571" s="172" t="s">
        <v>3075</v>
      </c>
      <c r="F571" s="265" t="s">
        <v>3076</v>
      </c>
      <c r="G571" s="265"/>
      <c r="H571" s="265"/>
      <c r="I571" s="265"/>
      <c r="J571" s="173" t="s">
        <v>461</v>
      </c>
      <c r="K571" s="174">
        <v>1</v>
      </c>
      <c r="L571" s="266">
        <v>0</v>
      </c>
      <c r="M571" s="267"/>
      <c r="N571" s="268">
        <f t="shared" si="15"/>
        <v>0</v>
      </c>
      <c r="O571" s="268"/>
      <c r="P571" s="268"/>
      <c r="Q571" s="268"/>
      <c r="R571" s="40"/>
      <c r="T571" s="175" t="s">
        <v>22</v>
      </c>
      <c r="U571" s="47" t="s">
        <v>45</v>
      </c>
      <c r="V571" s="39"/>
      <c r="W571" s="176">
        <f t="shared" si="16"/>
        <v>0</v>
      </c>
      <c r="X571" s="176">
        <v>0</v>
      </c>
      <c r="Y571" s="176">
        <f t="shared" si="17"/>
        <v>0</v>
      </c>
      <c r="Z571" s="176">
        <v>0</v>
      </c>
      <c r="AA571" s="177">
        <f t="shared" si="18"/>
        <v>0</v>
      </c>
      <c r="AR571" s="21" t="s">
        <v>181</v>
      </c>
      <c r="AT571" s="21" t="s">
        <v>177</v>
      </c>
      <c r="AU571" s="21" t="s">
        <v>140</v>
      </c>
      <c r="AY571" s="21" t="s">
        <v>176</v>
      </c>
      <c r="BE571" s="113">
        <f t="shared" si="19"/>
        <v>0</v>
      </c>
      <c r="BF571" s="113">
        <f t="shared" si="20"/>
        <v>0</v>
      </c>
      <c r="BG571" s="113">
        <f t="shared" si="21"/>
        <v>0</v>
      </c>
      <c r="BH571" s="113">
        <f t="shared" si="22"/>
        <v>0</v>
      </c>
      <c r="BI571" s="113">
        <f t="shared" si="23"/>
        <v>0</v>
      </c>
      <c r="BJ571" s="21" t="s">
        <v>88</v>
      </c>
      <c r="BK571" s="113">
        <f t="shared" si="24"/>
        <v>0</v>
      </c>
      <c r="BL571" s="21" t="s">
        <v>181</v>
      </c>
      <c r="BM571" s="21" t="s">
        <v>1247</v>
      </c>
    </row>
    <row r="572" spans="2:65" s="1" customFormat="1" ht="31.5" customHeight="1">
      <c r="B572" s="38"/>
      <c r="C572" s="202" t="s">
        <v>1252</v>
      </c>
      <c r="D572" s="202" t="s">
        <v>352</v>
      </c>
      <c r="E572" s="203" t="s">
        <v>3077</v>
      </c>
      <c r="F572" s="307" t="s">
        <v>3078</v>
      </c>
      <c r="G572" s="307"/>
      <c r="H572" s="307"/>
      <c r="I572" s="307"/>
      <c r="J572" s="204" t="s">
        <v>22</v>
      </c>
      <c r="K572" s="205">
        <v>1</v>
      </c>
      <c r="L572" s="308">
        <v>0</v>
      </c>
      <c r="M572" s="309"/>
      <c r="N572" s="310">
        <f t="shared" si="15"/>
        <v>0</v>
      </c>
      <c r="O572" s="268"/>
      <c r="P572" s="268"/>
      <c r="Q572" s="268"/>
      <c r="R572" s="40"/>
      <c r="T572" s="175" t="s">
        <v>22</v>
      </c>
      <c r="U572" s="47" t="s">
        <v>45</v>
      </c>
      <c r="V572" s="39"/>
      <c r="W572" s="176">
        <f t="shared" si="16"/>
        <v>0</v>
      </c>
      <c r="X572" s="176">
        <v>0</v>
      </c>
      <c r="Y572" s="176">
        <f t="shared" si="17"/>
        <v>0</v>
      </c>
      <c r="Z572" s="176">
        <v>0</v>
      </c>
      <c r="AA572" s="177">
        <f t="shared" si="18"/>
        <v>0</v>
      </c>
      <c r="AR572" s="21" t="s">
        <v>209</v>
      </c>
      <c r="AT572" s="21" t="s">
        <v>352</v>
      </c>
      <c r="AU572" s="21" t="s">
        <v>140</v>
      </c>
      <c r="AY572" s="21" t="s">
        <v>176</v>
      </c>
      <c r="BE572" s="113">
        <f t="shared" si="19"/>
        <v>0</v>
      </c>
      <c r="BF572" s="113">
        <f t="shared" si="20"/>
        <v>0</v>
      </c>
      <c r="BG572" s="113">
        <f t="shared" si="21"/>
        <v>0</v>
      </c>
      <c r="BH572" s="113">
        <f t="shared" si="22"/>
        <v>0</v>
      </c>
      <c r="BI572" s="113">
        <f t="shared" si="23"/>
        <v>0</v>
      </c>
      <c r="BJ572" s="21" t="s">
        <v>88</v>
      </c>
      <c r="BK572" s="113">
        <f t="shared" si="24"/>
        <v>0</v>
      </c>
      <c r="BL572" s="21" t="s">
        <v>181</v>
      </c>
      <c r="BM572" s="21" t="s">
        <v>1252</v>
      </c>
    </row>
    <row r="573" spans="2:65" s="1" customFormat="1" ht="44.25" customHeight="1">
      <c r="B573" s="38"/>
      <c r="C573" s="171" t="s">
        <v>1257</v>
      </c>
      <c r="D573" s="171" t="s">
        <v>177</v>
      </c>
      <c r="E573" s="172" t="s">
        <v>3079</v>
      </c>
      <c r="F573" s="265" t="s">
        <v>3080</v>
      </c>
      <c r="G573" s="265"/>
      <c r="H573" s="265"/>
      <c r="I573" s="265"/>
      <c r="J573" s="173" t="s">
        <v>461</v>
      </c>
      <c r="K573" s="174">
        <v>1</v>
      </c>
      <c r="L573" s="266">
        <v>0</v>
      </c>
      <c r="M573" s="267"/>
      <c r="N573" s="268">
        <f t="shared" si="15"/>
        <v>0</v>
      </c>
      <c r="O573" s="268"/>
      <c r="P573" s="268"/>
      <c r="Q573" s="268"/>
      <c r="R573" s="40"/>
      <c r="T573" s="175" t="s">
        <v>22</v>
      </c>
      <c r="U573" s="47" t="s">
        <v>45</v>
      </c>
      <c r="V573" s="39"/>
      <c r="W573" s="176">
        <f t="shared" si="16"/>
        <v>0</v>
      </c>
      <c r="X573" s="176">
        <v>0</v>
      </c>
      <c r="Y573" s="176">
        <f t="shared" si="17"/>
        <v>0</v>
      </c>
      <c r="Z573" s="176">
        <v>0</v>
      </c>
      <c r="AA573" s="177">
        <f t="shared" si="18"/>
        <v>0</v>
      </c>
      <c r="AR573" s="21" t="s">
        <v>181</v>
      </c>
      <c r="AT573" s="21" t="s">
        <v>177</v>
      </c>
      <c r="AU573" s="21" t="s">
        <v>140</v>
      </c>
      <c r="AY573" s="21" t="s">
        <v>176</v>
      </c>
      <c r="BE573" s="113">
        <f t="shared" si="19"/>
        <v>0</v>
      </c>
      <c r="BF573" s="113">
        <f t="shared" si="20"/>
        <v>0</v>
      </c>
      <c r="BG573" s="113">
        <f t="shared" si="21"/>
        <v>0</v>
      </c>
      <c r="BH573" s="113">
        <f t="shared" si="22"/>
        <v>0</v>
      </c>
      <c r="BI573" s="113">
        <f t="shared" si="23"/>
        <v>0</v>
      </c>
      <c r="BJ573" s="21" t="s">
        <v>88</v>
      </c>
      <c r="BK573" s="113">
        <f t="shared" si="24"/>
        <v>0</v>
      </c>
      <c r="BL573" s="21" t="s">
        <v>181</v>
      </c>
      <c r="BM573" s="21" t="s">
        <v>1257</v>
      </c>
    </row>
    <row r="574" spans="2:47" s="1" customFormat="1" ht="30" customHeight="1">
      <c r="B574" s="38"/>
      <c r="C574" s="39"/>
      <c r="D574" s="39"/>
      <c r="E574" s="39"/>
      <c r="F574" s="315" t="s">
        <v>3081</v>
      </c>
      <c r="G574" s="316"/>
      <c r="H574" s="316"/>
      <c r="I574" s="316"/>
      <c r="J574" s="39"/>
      <c r="K574" s="39"/>
      <c r="L574" s="39"/>
      <c r="M574" s="39"/>
      <c r="N574" s="39"/>
      <c r="O574" s="39"/>
      <c r="P574" s="39"/>
      <c r="Q574" s="39"/>
      <c r="R574" s="40"/>
      <c r="T574" s="146"/>
      <c r="U574" s="39"/>
      <c r="V574" s="39"/>
      <c r="W574" s="39"/>
      <c r="X574" s="39"/>
      <c r="Y574" s="39"/>
      <c r="Z574" s="39"/>
      <c r="AA574" s="81"/>
      <c r="AT574" s="21" t="s">
        <v>475</v>
      </c>
      <c r="AU574" s="21" t="s">
        <v>140</v>
      </c>
    </row>
    <row r="575" spans="2:65" s="1" customFormat="1" ht="22.5" customHeight="1">
      <c r="B575" s="38"/>
      <c r="C575" s="202" t="s">
        <v>1261</v>
      </c>
      <c r="D575" s="202" t="s">
        <v>352</v>
      </c>
      <c r="E575" s="203" t="s">
        <v>3082</v>
      </c>
      <c r="F575" s="307" t="s">
        <v>3083</v>
      </c>
      <c r="G575" s="307"/>
      <c r="H575" s="307"/>
      <c r="I575" s="307"/>
      <c r="J575" s="204" t="s">
        <v>2264</v>
      </c>
      <c r="K575" s="205">
        <v>1</v>
      </c>
      <c r="L575" s="308">
        <v>0</v>
      </c>
      <c r="M575" s="309"/>
      <c r="N575" s="310">
        <f>ROUND(L575*K575,2)</f>
        <v>0</v>
      </c>
      <c r="O575" s="268"/>
      <c r="P575" s="268"/>
      <c r="Q575" s="268"/>
      <c r="R575" s="40"/>
      <c r="T575" s="175" t="s">
        <v>22</v>
      </c>
      <c r="U575" s="47" t="s">
        <v>45</v>
      </c>
      <c r="V575" s="39"/>
      <c r="W575" s="176">
        <f>V575*K575</f>
        <v>0</v>
      </c>
      <c r="X575" s="176">
        <v>0</v>
      </c>
      <c r="Y575" s="176">
        <f>X575*K575</f>
        <v>0</v>
      </c>
      <c r="Z575" s="176">
        <v>0</v>
      </c>
      <c r="AA575" s="177">
        <f>Z575*K575</f>
        <v>0</v>
      </c>
      <c r="AR575" s="21" t="s">
        <v>209</v>
      </c>
      <c r="AT575" s="21" t="s">
        <v>352</v>
      </c>
      <c r="AU575" s="21" t="s">
        <v>140</v>
      </c>
      <c r="AY575" s="21" t="s">
        <v>176</v>
      </c>
      <c r="BE575" s="113">
        <f>IF(U575="základní",N575,0)</f>
        <v>0</v>
      </c>
      <c r="BF575" s="113">
        <f>IF(U575="snížená",N575,0)</f>
        <v>0</v>
      </c>
      <c r="BG575" s="113">
        <f>IF(U575="zákl. přenesená",N575,0)</f>
        <v>0</v>
      </c>
      <c r="BH575" s="113">
        <f>IF(U575="sníž. přenesená",N575,0)</f>
        <v>0</v>
      </c>
      <c r="BI575" s="113">
        <f>IF(U575="nulová",N575,0)</f>
        <v>0</v>
      </c>
      <c r="BJ575" s="21" t="s">
        <v>88</v>
      </c>
      <c r="BK575" s="113">
        <f>ROUND(L575*K575,2)</f>
        <v>0</v>
      </c>
      <c r="BL575" s="21" t="s">
        <v>181</v>
      </c>
      <c r="BM575" s="21" t="s">
        <v>1261</v>
      </c>
    </row>
    <row r="576" spans="2:63" s="9" customFormat="1" ht="29.85" customHeight="1">
      <c r="B576" s="160"/>
      <c r="C576" s="161"/>
      <c r="D576" s="170" t="s">
        <v>2589</v>
      </c>
      <c r="E576" s="170"/>
      <c r="F576" s="170"/>
      <c r="G576" s="170"/>
      <c r="H576" s="170"/>
      <c r="I576" s="170"/>
      <c r="J576" s="170"/>
      <c r="K576" s="170"/>
      <c r="L576" s="170"/>
      <c r="M576" s="170"/>
      <c r="N576" s="277">
        <f>BK576</f>
        <v>0</v>
      </c>
      <c r="O576" s="278"/>
      <c r="P576" s="278"/>
      <c r="Q576" s="278"/>
      <c r="R576" s="163"/>
      <c r="T576" s="164"/>
      <c r="U576" s="161"/>
      <c r="V576" s="161"/>
      <c r="W576" s="165">
        <f>SUM(W577:W617)</f>
        <v>0</v>
      </c>
      <c r="X576" s="161"/>
      <c r="Y576" s="165">
        <f>SUM(Y577:Y617)</f>
        <v>0</v>
      </c>
      <c r="Z576" s="161"/>
      <c r="AA576" s="166">
        <f>SUM(AA577:AA617)</f>
        <v>0</v>
      </c>
      <c r="AR576" s="167" t="s">
        <v>88</v>
      </c>
      <c r="AT576" s="168" t="s">
        <v>79</v>
      </c>
      <c r="AU576" s="168" t="s">
        <v>88</v>
      </c>
      <c r="AY576" s="167" t="s">
        <v>176</v>
      </c>
      <c r="BK576" s="169">
        <f>SUM(BK577:BK617)</f>
        <v>0</v>
      </c>
    </row>
    <row r="577" spans="2:65" s="1" customFormat="1" ht="31.5" customHeight="1">
      <c r="B577" s="38"/>
      <c r="C577" s="171" t="s">
        <v>1265</v>
      </c>
      <c r="D577" s="171" t="s">
        <v>177</v>
      </c>
      <c r="E577" s="172" t="s">
        <v>3084</v>
      </c>
      <c r="F577" s="265" t="s">
        <v>3085</v>
      </c>
      <c r="G577" s="265"/>
      <c r="H577" s="265"/>
      <c r="I577" s="265"/>
      <c r="J577" s="173" t="s">
        <v>3086</v>
      </c>
      <c r="K577" s="174">
        <v>0.05</v>
      </c>
      <c r="L577" s="266">
        <v>0</v>
      </c>
      <c r="M577" s="267"/>
      <c r="N577" s="268">
        <f>ROUND(L577*K577,2)</f>
        <v>0</v>
      </c>
      <c r="O577" s="268"/>
      <c r="P577" s="268"/>
      <c r="Q577" s="268"/>
      <c r="R577" s="40"/>
      <c r="T577" s="175" t="s">
        <v>22</v>
      </c>
      <c r="U577" s="47" t="s">
        <v>45</v>
      </c>
      <c r="V577" s="39"/>
      <c r="W577" s="176">
        <f>V577*K577</f>
        <v>0</v>
      </c>
      <c r="X577" s="176">
        <v>0</v>
      </c>
      <c r="Y577" s="176">
        <f>X577*K577</f>
        <v>0</v>
      </c>
      <c r="Z577" s="176">
        <v>0</v>
      </c>
      <c r="AA577" s="177">
        <f>Z577*K577</f>
        <v>0</v>
      </c>
      <c r="AR577" s="21" t="s">
        <v>181</v>
      </c>
      <c r="AT577" s="21" t="s">
        <v>177</v>
      </c>
      <c r="AU577" s="21" t="s">
        <v>140</v>
      </c>
      <c r="AY577" s="21" t="s">
        <v>176</v>
      </c>
      <c r="BE577" s="113">
        <f>IF(U577="základní",N577,0)</f>
        <v>0</v>
      </c>
      <c r="BF577" s="113">
        <f>IF(U577="snížená",N577,0)</f>
        <v>0</v>
      </c>
      <c r="BG577" s="113">
        <f>IF(U577="zákl. přenesená",N577,0)</f>
        <v>0</v>
      </c>
      <c r="BH577" s="113">
        <f>IF(U577="sníž. přenesená",N577,0)</f>
        <v>0</v>
      </c>
      <c r="BI577" s="113">
        <f>IF(U577="nulová",N577,0)</f>
        <v>0</v>
      </c>
      <c r="BJ577" s="21" t="s">
        <v>88</v>
      </c>
      <c r="BK577" s="113">
        <f>ROUND(L577*K577,2)</f>
        <v>0</v>
      </c>
      <c r="BL577" s="21" t="s">
        <v>181</v>
      </c>
      <c r="BM577" s="21" t="s">
        <v>1265</v>
      </c>
    </row>
    <row r="578" spans="2:47" s="1" customFormat="1" ht="78" customHeight="1">
      <c r="B578" s="38"/>
      <c r="C578" s="39"/>
      <c r="D578" s="39"/>
      <c r="E578" s="39"/>
      <c r="F578" s="315" t="s">
        <v>3087</v>
      </c>
      <c r="G578" s="316"/>
      <c r="H578" s="316"/>
      <c r="I578" s="316"/>
      <c r="J578" s="39"/>
      <c r="K578" s="39"/>
      <c r="L578" s="39"/>
      <c r="M578" s="39"/>
      <c r="N578" s="39"/>
      <c r="O578" s="39"/>
      <c r="P578" s="39"/>
      <c r="Q578" s="39"/>
      <c r="R578" s="40"/>
      <c r="T578" s="146"/>
      <c r="U578" s="39"/>
      <c r="V578" s="39"/>
      <c r="W578" s="39"/>
      <c r="X578" s="39"/>
      <c r="Y578" s="39"/>
      <c r="Z578" s="39"/>
      <c r="AA578" s="81"/>
      <c r="AT578" s="21" t="s">
        <v>475</v>
      </c>
      <c r="AU578" s="21" t="s">
        <v>140</v>
      </c>
    </row>
    <row r="579" spans="2:65" s="1" customFormat="1" ht="31.5" customHeight="1">
      <c r="B579" s="38"/>
      <c r="C579" s="171" t="s">
        <v>1269</v>
      </c>
      <c r="D579" s="171" t="s">
        <v>177</v>
      </c>
      <c r="E579" s="172" t="s">
        <v>3088</v>
      </c>
      <c r="F579" s="265" t="s">
        <v>3089</v>
      </c>
      <c r="G579" s="265"/>
      <c r="H579" s="265"/>
      <c r="I579" s="265"/>
      <c r="J579" s="173" t="s">
        <v>3086</v>
      </c>
      <c r="K579" s="174">
        <v>0.05</v>
      </c>
      <c r="L579" s="266">
        <v>0</v>
      </c>
      <c r="M579" s="267"/>
      <c r="N579" s="268">
        <f>ROUND(L579*K579,2)</f>
        <v>0</v>
      </c>
      <c r="O579" s="268"/>
      <c r="P579" s="268"/>
      <c r="Q579" s="268"/>
      <c r="R579" s="40"/>
      <c r="T579" s="175" t="s">
        <v>22</v>
      </c>
      <c r="U579" s="47" t="s">
        <v>45</v>
      </c>
      <c r="V579" s="39"/>
      <c r="W579" s="176">
        <f>V579*K579</f>
        <v>0</v>
      </c>
      <c r="X579" s="176">
        <v>0</v>
      </c>
      <c r="Y579" s="176">
        <f>X579*K579</f>
        <v>0</v>
      </c>
      <c r="Z579" s="176">
        <v>0</v>
      </c>
      <c r="AA579" s="177">
        <f>Z579*K579</f>
        <v>0</v>
      </c>
      <c r="AR579" s="21" t="s">
        <v>181</v>
      </c>
      <c r="AT579" s="21" t="s">
        <v>177</v>
      </c>
      <c r="AU579" s="21" t="s">
        <v>140</v>
      </c>
      <c r="AY579" s="21" t="s">
        <v>176</v>
      </c>
      <c r="BE579" s="113">
        <f>IF(U579="základní",N579,0)</f>
        <v>0</v>
      </c>
      <c r="BF579" s="113">
        <f>IF(U579="snížená",N579,0)</f>
        <v>0</v>
      </c>
      <c r="BG579" s="113">
        <f>IF(U579="zákl. přenesená",N579,0)</f>
        <v>0</v>
      </c>
      <c r="BH579" s="113">
        <f>IF(U579="sníž. přenesená",N579,0)</f>
        <v>0</v>
      </c>
      <c r="BI579" s="113">
        <f>IF(U579="nulová",N579,0)</f>
        <v>0</v>
      </c>
      <c r="BJ579" s="21" t="s">
        <v>88</v>
      </c>
      <c r="BK579" s="113">
        <f>ROUND(L579*K579,2)</f>
        <v>0</v>
      </c>
      <c r="BL579" s="21" t="s">
        <v>181</v>
      </c>
      <c r="BM579" s="21" t="s">
        <v>1269</v>
      </c>
    </row>
    <row r="580" spans="2:47" s="1" customFormat="1" ht="78" customHeight="1">
      <c r="B580" s="38"/>
      <c r="C580" s="39"/>
      <c r="D580" s="39"/>
      <c r="E580" s="39"/>
      <c r="F580" s="315" t="s">
        <v>3087</v>
      </c>
      <c r="G580" s="316"/>
      <c r="H580" s="316"/>
      <c r="I580" s="316"/>
      <c r="J580" s="39"/>
      <c r="K580" s="39"/>
      <c r="L580" s="39"/>
      <c r="M580" s="39"/>
      <c r="N580" s="39"/>
      <c r="O580" s="39"/>
      <c r="P580" s="39"/>
      <c r="Q580" s="39"/>
      <c r="R580" s="40"/>
      <c r="T580" s="146"/>
      <c r="U580" s="39"/>
      <c r="V580" s="39"/>
      <c r="W580" s="39"/>
      <c r="X580" s="39"/>
      <c r="Y580" s="39"/>
      <c r="Z580" s="39"/>
      <c r="AA580" s="81"/>
      <c r="AT580" s="21" t="s">
        <v>475</v>
      </c>
      <c r="AU580" s="21" t="s">
        <v>140</v>
      </c>
    </row>
    <row r="581" spans="2:65" s="1" customFormat="1" ht="31.5" customHeight="1">
      <c r="B581" s="38"/>
      <c r="C581" s="171" t="s">
        <v>1273</v>
      </c>
      <c r="D581" s="171" t="s">
        <v>177</v>
      </c>
      <c r="E581" s="172" t="s">
        <v>3090</v>
      </c>
      <c r="F581" s="265" t="s">
        <v>3091</v>
      </c>
      <c r="G581" s="265"/>
      <c r="H581" s="265"/>
      <c r="I581" s="265"/>
      <c r="J581" s="173" t="s">
        <v>269</v>
      </c>
      <c r="K581" s="174">
        <v>0.75</v>
      </c>
      <c r="L581" s="266">
        <v>0</v>
      </c>
      <c r="M581" s="267"/>
      <c r="N581" s="268">
        <f>ROUND(L581*K581,2)</f>
        <v>0</v>
      </c>
      <c r="O581" s="268"/>
      <c r="P581" s="268"/>
      <c r="Q581" s="268"/>
      <c r="R581" s="40"/>
      <c r="T581" s="175" t="s">
        <v>22</v>
      </c>
      <c r="U581" s="47" t="s">
        <v>45</v>
      </c>
      <c r="V581" s="39"/>
      <c r="W581" s="176">
        <f>V581*K581</f>
        <v>0</v>
      </c>
      <c r="X581" s="176">
        <v>0</v>
      </c>
      <c r="Y581" s="176">
        <f>X581*K581</f>
        <v>0</v>
      </c>
      <c r="Z581" s="176">
        <v>0</v>
      </c>
      <c r="AA581" s="177">
        <f>Z581*K581</f>
        <v>0</v>
      </c>
      <c r="AR581" s="21" t="s">
        <v>181</v>
      </c>
      <c r="AT581" s="21" t="s">
        <v>177</v>
      </c>
      <c r="AU581" s="21" t="s">
        <v>140</v>
      </c>
      <c r="AY581" s="21" t="s">
        <v>176</v>
      </c>
      <c r="BE581" s="113">
        <f>IF(U581="základní",N581,0)</f>
        <v>0</v>
      </c>
      <c r="BF581" s="113">
        <f>IF(U581="snížená",N581,0)</f>
        <v>0</v>
      </c>
      <c r="BG581" s="113">
        <f>IF(U581="zákl. přenesená",N581,0)</f>
        <v>0</v>
      </c>
      <c r="BH581" s="113">
        <f>IF(U581="sníž. přenesená",N581,0)</f>
        <v>0</v>
      </c>
      <c r="BI581" s="113">
        <f>IF(U581="nulová",N581,0)</f>
        <v>0</v>
      </c>
      <c r="BJ581" s="21" t="s">
        <v>88</v>
      </c>
      <c r="BK581" s="113">
        <f>ROUND(L581*K581,2)</f>
        <v>0</v>
      </c>
      <c r="BL581" s="21" t="s">
        <v>181</v>
      </c>
      <c r="BM581" s="21" t="s">
        <v>1273</v>
      </c>
    </row>
    <row r="582" spans="2:47" s="1" customFormat="1" ht="102" customHeight="1">
      <c r="B582" s="38"/>
      <c r="C582" s="39"/>
      <c r="D582" s="39"/>
      <c r="E582" s="39"/>
      <c r="F582" s="315" t="s">
        <v>3092</v>
      </c>
      <c r="G582" s="316"/>
      <c r="H582" s="316"/>
      <c r="I582" s="316"/>
      <c r="J582" s="39"/>
      <c r="K582" s="39"/>
      <c r="L582" s="39"/>
      <c r="M582" s="39"/>
      <c r="N582" s="39"/>
      <c r="O582" s="39"/>
      <c r="P582" s="39"/>
      <c r="Q582" s="39"/>
      <c r="R582" s="40"/>
      <c r="T582" s="146"/>
      <c r="U582" s="39"/>
      <c r="V582" s="39"/>
      <c r="W582" s="39"/>
      <c r="X582" s="39"/>
      <c r="Y582" s="39"/>
      <c r="Z582" s="39"/>
      <c r="AA582" s="81"/>
      <c r="AT582" s="21" t="s">
        <v>475</v>
      </c>
      <c r="AU582" s="21" t="s">
        <v>140</v>
      </c>
    </row>
    <row r="583" spans="2:51" s="10" customFormat="1" ht="22.5" customHeight="1">
      <c r="B583" s="178"/>
      <c r="C583" s="179"/>
      <c r="D583" s="179"/>
      <c r="E583" s="180" t="s">
        <v>22</v>
      </c>
      <c r="F583" s="303" t="s">
        <v>3093</v>
      </c>
      <c r="G583" s="304"/>
      <c r="H583" s="304"/>
      <c r="I583" s="304"/>
      <c r="J583" s="179"/>
      <c r="K583" s="181">
        <v>0.75</v>
      </c>
      <c r="L583" s="179"/>
      <c r="M583" s="179"/>
      <c r="N583" s="179"/>
      <c r="O583" s="179"/>
      <c r="P583" s="179"/>
      <c r="Q583" s="179"/>
      <c r="R583" s="182"/>
      <c r="T583" s="183"/>
      <c r="U583" s="179"/>
      <c r="V583" s="179"/>
      <c r="W583" s="179"/>
      <c r="X583" s="179"/>
      <c r="Y583" s="179"/>
      <c r="Z583" s="179"/>
      <c r="AA583" s="184"/>
      <c r="AT583" s="185" t="s">
        <v>199</v>
      </c>
      <c r="AU583" s="185" t="s">
        <v>140</v>
      </c>
      <c r="AV583" s="10" t="s">
        <v>140</v>
      </c>
      <c r="AW583" s="10" t="s">
        <v>37</v>
      </c>
      <c r="AX583" s="10" t="s">
        <v>80</v>
      </c>
      <c r="AY583" s="185" t="s">
        <v>176</v>
      </c>
    </row>
    <row r="584" spans="2:51" s="11" customFormat="1" ht="22.5" customHeight="1">
      <c r="B584" s="186"/>
      <c r="C584" s="187"/>
      <c r="D584" s="187"/>
      <c r="E584" s="188" t="s">
        <v>22</v>
      </c>
      <c r="F584" s="271" t="s">
        <v>200</v>
      </c>
      <c r="G584" s="272"/>
      <c r="H584" s="272"/>
      <c r="I584" s="272"/>
      <c r="J584" s="187"/>
      <c r="K584" s="189">
        <v>0.75</v>
      </c>
      <c r="L584" s="187"/>
      <c r="M584" s="187"/>
      <c r="N584" s="187"/>
      <c r="O584" s="187"/>
      <c r="P584" s="187"/>
      <c r="Q584" s="187"/>
      <c r="R584" s="190"/>
      <c r="T584" s="191"/>
      <c r="U584" s="187"/>
      <c r="V584" s="187"/>
      <c r="W584" s="187"/>
      <c r="X584" s="187"/>
      <c r="Y584" s="187"/>
      <c r="Z584" s="187"/>
      <c r="AA584" s="192"/>
      <c r="AT584" s="193" t="s">
        <v>199</v>
      </c>
      <c r="AU584" s="193" t="s">
        <v>140</v>
      </c>
      <c r="AV584" s="11" t="s">
        <v>181</v>
      </c>
      <c r="AW584" s="11" t="s">
        <v>37</v>
      </c>
      <c r="AX584" s="11" t="s">
        <v>88</v>
      </c>
      <c r="AY584" s="193" t="s">
        <v>176</v>
      </c>
    </row>
    <row r="585" spans="2:65" s="1" customFormat="1" ht="31.5" customHeight="1">
      <c r="B585" s="38"/>
      <c r="C585" s="171" t="s">
        <v>1277</v>
      </c>
      <c r="D585" s="171" t="s">
        <v>177</v>
      </c>
      <c r="E585" s="172" t="s">
        <v>3094</v>
      </c>
      <c r="F585" s="265" t="s">
        <v>3095</v>
      </c>
      <c r="G585" s="265"/>
      <c r="H585" s="265"/>
      <c r="I585" s="265"/>
      <c r="J585" s="173" t="s">
        <v>269</v>
      </c>
      <c r="K585" s="174">
        <v>0.75</v>
      </c>
      <c r="L585" s="266">
        <v>0</v>
      </c>
      <c r="M585" s="267"/>
      <c r="N585" s="268">
        <f>ROUND(L585*K585,2)</f>
        <v>0</v>
      </c>
      <c r="O585" s="268"/>
      <c r="P585" s="268"/>
      <c r="Q585" s="268"/>
      <c r="R585" s="40"/>
      <c r="T585" s="175" t="s">
        <v>22</v>
      </c>
      <c r="U585" s="47" t="s">
        <v>45</v>
      </c>
      <c r="V585" s="39"/>
      <c r="W585" s="176">
        <f>V585*K585</f>
        <v>0</v>
      </c>
      <c r="X585" s="176">
        <v>0</v>
      </c>
      <c r="Y585" s="176">
        <f>X585*K585</f>
        <v>0</v>
      </c>
      <c r="Z585" s="176">
        <v>0</v>
      </c>
      <c r="AA585" s="177">
        <f>Z585*K585</f>
        <v>0</v>
      </c>
      <c r="AR585" s="21" t="s">
        <v>181</v>
      </c>
      <c r="AT585" s="21" t="s">
        <v>177</v>
      </c>
      <c r="AU585" s="21" t="s">
        <v>140</v>
      </c>
      <c r="AY585" s="21" t="s">
        <v>176</v>
      </c>
      <c r="BE585" s="113">
        <f>IF(U585="základní",N585,0)</f>
        <v>0</v>
      </c>
      <c r="BF585" s="113">
        <f>IF(U585="snížená",N585,0)</f>
        <v>0</v>
      </c>
      <c r="BG585" s="113">
        <f>IF(U585="zákl. přenesená",N585,0)</f>
        <v>0</v>
      </c>
      <c r="BH585" s="113">
        <f>IF(U585="sníž. přenesená",N585,0)</f>
        <v>0</v>
      </c>
      <c r="BI585" s="113">
        <f>IF(U585="nulová",N585,0)</f>
        <v>0</v>
      </c>
      <c r="BJ585" s="21" t="s">
        <v>88</v>
      </c>
      <c r="BK585" s="113">
        <f>ROUND(L585*K585,2)</f>
        <v>0</v>
      </c>
      <c r="BL585" s="21" t="s">
        <v>181</v>
      </c>
      <c r="BM585" s="21" t="s">
        <v>1277</v>
      </c>
    </row>
    <row r="586" spans="2:47" s="1" customFormat="1" ht="102" customHeight="1">
      <c r="B586" s="38"/>
      <c r="C586" s="39"/>
      <c r="D586" s="39"/>
      <c r="E586" s="39"/>
      <c r="F586" s="315" t="s">
        <v>3092</v>
      </c>
      <c r="G586" s="316"/>
      <c r="H586" s="316"/>
      <c r="I586" s="316"/>
      <c r="J586" s="39"/>
      <c r="K586" s="39"/>
      <c r="L586" s="39"/>
      <c r="M586" s="39"/>
      <c r="N586" s="39"/>
      <c r="O586" s="39"/>
      <c r="P586" s="39"/>
      <c r="Q586" s="39"/>
      <c r="R586" s="40"/>
      <c r="T586" s="146"/>
      <c r="U586" s="39"/>
      <c r="V586" s="39"/>
      <c r="W586" s="39"/>
      <c r="X586" s="39"/>
      <c r="Y586" s="39"/>
      <c r="Z586" s="39"/>
      <c r="AA586" s="81"/>
      <c r="AT586" s="21" t="s">
        <v>475</v>
      </c>
      <c r="AU586" s="21" t="s">
        <v>140</v>
      </c>
    </row>
    <row r="587" spans="2:51" s="10" customFormat="1" ht="22.5" customHeight="1">
      <c r="B587" s="178"/>
      <c r="C587" s="179"/>
      <c r="D587" s="179"/>
      <c r="E587" s="180" t="s">
        <v>22</v>
      </c>
      <c r="F587" s="303" t="s">
        <v>3093</v>
      </c>
      <c r="G587" s="304"/>
      <c r="H587" s="304"/>
      <c r="I587" s="304"/>
      <c r="J587" s="179"/>
      <c r="K587" s="181">
        <v>0.75</v>
      </c>
      <c r="L587" s="179"/>
      <c r="M587" s="179"/>
      <c r="N587" s="179"/>
      <c r="O587" s="179"/>
      <c r="P587" s="179"/>
      <c r="Q587" s="179"/>
      <c r="R587" s="182"/>
      <c r="T587" s="183"/>
      <c r="U587" s="179"/>
      <c r="V587" s="179"/>
      <c r="W587" s="179"/>
      <c r="X587" s="179"/>
      <c r="Y587" s="179"/>
      <c r="Z587" s="179"/>
      <c r="AA587" s="184"/>
      <c r="AT587" s="185" t="s">
        <v>199</v>
      </c>
      <c r="AU587" s="185" t="s">
        <v>140</v>
      </c>
      <c r="AV587" s="10" t="s">
        <v>140</v>
      </c>
      <c r="AW587" s="10" t="s">
        <v>37</v>
      </c>
      <c r="AX587" s="10" t="s">
        <v>80</v>
      </c>
      <c r="AY587" s="185" t="s">
        <v>176</v>
      </c>
    </row>
    <row r="588" spans="2:51" s="11" customFormat="1" ht="22.5" customHeight="1">
      <c r="B588" s="186"/>
      <c r="C588" s="187"/>
      <c r="D588" s="187"/>
      <c r="E588" s="188" t="s">
        <v>22</v>
      </c>
      <c r="F588" s="271" t="s">
        <v>200</v>
      </c>
      <c r="G588" s="272"/>
      <c r="H588" s="272"/>
      <c r="I588" s="272"/>
      <c r="J588" s="187"/>
      <c r="K588" s="189">
        <v>0.75</v>
      </c>
      <c r="L588" s="187"/>
      <c r="M588" s="187"/>
      <c r="N588" s="187"/>
      <c r="O588" s="187"/>
      <c r="P588" s="187"/>
      <c r="Q588" s="187"/>
      <c r="R588" s="190"/>
      <c r="T588" s="191"/>
      <c r="U588" s="187"/>
      <c r="V588" s="187"/>
      <c r="W588" s="187"/>
      <c r="X588" s="187"/>
      <c r="Y588" s="187"/>
      <c r="Z588" s="187"/>
      <c r="AA588" s="192"/>
      <c r="AT588" s="193" t="s">
        <v>199</v>
      </c>
      <c r="AU588" s="193" t="s">
        <v>140</v>
      </c>
      <c r="AV588" s="11" t="s">
        <v>181</v>
      </c>
      <c r="AW588" s="11" t="s">
        <v>37</v>
      </c>
      <c r="AX588" s="11" t="s">
        <v>88</v>
      </c>
      <c r="AY588" s="193" t="s">
        <v>176</v>
      </c>
    </row>
    <row r="589" spans="2:65" s="1" customFormat="1" ht="31.5" customHeight="1">
      <c r="B589" s="38"/>
      <c r="C589" s="171" t="s">
        <v>1281</v>
      </c>
      <c r="D589" s="171" t="s">
        <v>177</v>
      </c>
      <c r="E589" s="172" t="s">
        <v>3096</v>
      </c>
      <c r="F589" s="265" t="s">
        <v>3097</v>
      </c>
      <c r="G589" s="265"/>
      <c r="H589" s="265"/>
      <c r="I589" s="265"/>
      <c r="J589" s="173" t="s">
        <v>180</v>
      </c>
      <c r="K589" s="174">
        <v>0.375</v>
      </c>
      <c r="L589" s="266">
        <v>0</v>
      </c>
      <c r="M589" s="267"/>
      <c r="N589" s="268">
        <f>ROUND(L589*K589,2)</f>
        <v>0</v>
      </c>
      <c r="O589" s="268"/>
      <c r="P589" s="268"/>
      <c r="Q589" s="268"/>
      <c r="R589" s="40"/>
      <c r="T589" s="175" t="s">
        <v>22</v>
      </c>
      <c r="U589" s="47" t="s">
        <v>45</v>
      </c>
      <c r="V589" s="39"/>
      <c r="W589" s="176">
        <f>V589*K589</f>
        <v>0</v>
      </c>
      <c r="X589" s="176">
        <v>0</v>
      </c>
      <c r="Y589" s="176">
        <f>X589*K589</f>
        <v>0</v>
      </c>
      <c r="Z589" s="176">
        <v>0</v>
      </c>
      <c r="AA589" s="177">
        <f>Z589*K589</f>
        <v>0</v>
      </c>
      <c r="AR589" s="21" t="s">
        <v>181</v>
      </c>
      <c r="AT589" s="21" t="s">
        <v>177</v>
      </c>
      <c r="AU589" s="21" t="s">
        <v>140</v>
      </c>
      <c r="AY589" s="21" t="s">
        <v>176</v>
      </c>
      <c r="BE589" s="113">
        <f>IF(U589="základní",N589,0)</f>
        <v>0</v>
      </c>
      <c r="BF589" s="113">
        <f>IF(U589="snížená",N589,0)</f>
        <v>0</v>
      </c>
      <c r="BG589" s="113">
        <f>IF(U589="zákl. přenesená",N589,0)</f>
        <v>0</v>
      </c>
      <c r="BH589" s="113">
        <f>IF(U589="sníž. přenesená",N589,0)</f>
        <v>0</v>
      </c>
      <c r="BI589" s="113">
        <f>IF(U589="nulová",N589,0)</f>
        <v>0</v>
      </c>
      <c r="BJ589" s="21" t="s">
        <v>88</v>
      </c>
      <c r="BK589" s="113">
        <f>ROUND(L589*K589,2)</f>
        <v>0</v>
      </c>
      <c r="BL589" s="21" t="s">
        <v>181</v>
      </c>
      <c r="BM589" s="21" t="s">
        <v>1281</v>
      </c>
    </row>
    <row r="590" spans="2:47" s="1" customFormat="1" ht="54" customHeight="1">
      <c r="B590" s="38"/>
      <c r="C590" s="39"/>
      <c r="D590" s="39"/>
      <c r="E590" s="39"/>
      <c r="F590" s="315" t="s">
        <v>3098</v>
      </c>
      <c r="G590" s="316"/>
      <c r="H590" s="316"/>
      <c r="I590" s="316"/>
      <c r="J590" s="39"/>
      <c r="K590" s="39"/>
      <c r="L590" s="39"/>
      <c r="M590" s="39"/>
      <c r="N590" s="39"/>
      <c r="O590" s="39"/>
      <c r="P590" s="39"/>
      <c r="Q590" s="39"/>
      <c r="R590" s="40"/>
      <c r="T590" s="146"/>
      <c r="U590" s="39"/>
      <c r="V590" s="39"/>
      <c r="W590" s="39"/>
      <c r="X590" s="39"/>
      <c r="Y590" s="39"/>
      <c r="Z590" s="39"/>
      <c r="AA590" s="81"/>
      <c r="AT590" s="21" t="s">
        <v>475</v>
      </c>
      <c r="AU590" s="21" t="s">
        <v>140</v>
      </c>
    </row>
    <row r="591" spans="2:51" s="10" customFormat="1" ht="22.5" customHeight="1">
      <c r="B591" s="178"/>
      <c r="C591" s="179"/>
      <c r="D591" s="179"/>
      <c r="E591" s="180" t="s">
        <v>22</v>
      </c>
      <c r="F591" s="303" t="s">
        <v>3099</v>
      </c>
      <c r="G591" s="304"/>
      <c r="H591" s="304"/>
      <c r="I591" s="304"/>
      <c r="J591" s="179"/>
      <c r="K591" s="181">
        <v>0.375</v>
      </c>
      <c r="L591" s="179"/>
      <c r="M591" s="179"/>
      <c r="N591" s="179"/>
      <c r="O591" s="179"/>
      <c r="P591" s="179"/>
      <c r="Q591" s="179"/>
      <c r="R591" s="182"/>
      <c r="T591" s="183"/>
      <c r="U591" s="179"/>
      <c r="V591" s="179"/>
      <c r="W591" s="179"/>
      <c r="X591" s="179"/>
      <c r="Y591" s="179"/>
      <c r="Z591" s="179"/>
      <c r="AA591" s="184"/>
      <c r="AT591" s="185" t="s">
        <v>199</v>
      </c>
      <c r="AU591" s="185" t="s">
        <v>140</v>
      </c>
      <c r="AV591" s="10" t="s">
        <v>140</v>
      </c>
      <c r="AW591" s="10" t="s">
        <v>37</v>
      </c>
      <c r="AX591" s="10" t="s">
        <v>80</v>
      </c>
      <c r="AY591" s="185" t="s">
        <v>176</v>
      </c>
    </row>
    <row r="592" spans="2:51" s="11" customFormat="1" ht="22.5" customHeight="1">
      <c r="B592" s="186"/>
      <c r="C592" s="187"/>
      <c r="D592" s="187"/>
      <c r="E592" s="188" t="s">
        <v>22</v>
      </c>
      <c r="F592" s="271" t="s">
        <v>200</v>
      </c>
      <c r="G592" s="272"/>
      <c r="H592" s="272"/>
      <c r="I592" s="272"/>
      <c r="J592" s="187"/>
      <c r="K592" s="189">
        <v>0.375</v>
      </c>
      <c r="L592" s="187"/>
      <c r="M592" s="187"/>
      <c r="N592" s="187"/>
      <c r="O592" s="187"/>
      <c r="P592" s="187"/>
      <c r="Q592" s="187"/>
      <c r="R592" s="190"/>
      <c r="T592" s="191"/>
      <c r="U592" s="187"/>
      <c r="V592" s="187"/>
      <c r="W592" s="187"/>
      <c r="X592" s="187"/>
      <c r="Y592" s="187"/>
      <c r="Z592" s="187"/>
      <c r="AA592" s="192"/>
      <c r="AT592" s="193" t="s">
        <v>199</v>
      </c>
      <c r="AU592" s="193" t="s">
        <v>140</v>
      </c>
      <c r="AV592" s="11" t="s">
        <v>181</v>
      </c>
      <c r="AW592" s="11" t="s">
        <v>37</v>
      </c>
      <c r="AX592" s="11" t="s">
        <v>88</v>
      </c>
      <c r="AY592" s="193" t="s">
        <v>176</v>
      </c>
    </row>
    <row r="593" spans="2:65" s="1" customFormat="1" ht="31.5" customHeight="1">
      <c r="B593" s="38"/>
      <c r="C593" s="171" t="s">
        <v>1286</v>
      </c>
      <c r="D593" s="171" t="s">
        <v>177</v>
      </c>
      <c r="E593" s="172" t="s">
        <v>3100</v>
      </c>
      <c r="F593" s="265" t="s">
        <v>3101</v>
      </c>
      <c r="G593" s="265"/>
      <c r="H593" s="265"/>
      <c r="I593" s="265"/>
      <c r="J593" s="173" t="s">
        <v>461</v>
      </c>
      <c r="K593" s="174">
        <v>1</v>
      </c>
      <c r="L593" s="266">
        <v>0</v>
      </c>
      <c r="M593" s="267"/>
      <c r="N593" s="268">
        <f>ROUND(L593*K593,2)</f>
        <v>0</v>
      </c>
      <c r="O593" s="268"/>
      <c r="P593" s="268"/>
      <c r="Q593" s="268"/>
      <c r="R593" s="40"/>
      <c r="T593" s="175" t="s">
        <v>22</v>
      </c>
      <c r="U593" s="47" t="s">
        <v>45</v>
      </c>
      <c r="V593" s="39"/>
      <c r="W593" s="176">
        <f>V593*K593</f>
        <v>0</v>
      </c>
      <c r="X593" s="176">
        <v>0</v>
      </c>
      <c r="Y593" s="176">
        <f>X593*K593</f>
        <v>0</v>
      </c>
      <c r="Z593" s="176">
        <v>0</v>
      </c>
      <c r="AA593" s="177">
        <f>Z593*K593</f>
        <v>0</v>
      </c>
      <c r="AR593" s="21" t="s">
        <v>181</v>
      </c>
      <c r="AT593" s="21" t="s">
        <v>177</v>
      </c>
      <c r="AU593" s="21" t="s">
        <v>140</v>
      </c>
      <c r="AY593" s="21" t="s">
        <v>176</v>
      </c>
      <c r="BE593" s="113">
        <f>IF(U593="základní",N593,0)</f>
        <v>0</v>
      </c>
      <c r="BF593" s="113">
        <f>IF(U593="snížená",N593,0)</f>
        <v>0</v>
      </c>
      <c r="BG593" s="113">
        <f>IF(U593="zákl. přenesená",N593,0)</f>
        <v>0</v>
      </c>
      <c r="BH593" s="113">
        <f>IF(U593="sníž. přenesená",N593,0)</f>
        <v>0</v>
      </c>
      <c r="BI593" s="113">
        <f>IF(U593="nulová",N593,0)</f>
        <v>0</v>
      </c>
      <c r="BJ593" s="21" t="s">
        <v>88</v>
      </c>
      <c r="BK593" s="113">
        <f>ROUND(L593*K593,2)</f>
        <v>0</v>
      </c>
      <c r="BL593" s="21" t="s">
        <v>181</v>
      </c>
      <c r="BM593" s="21" t="s">
        <v>1286</v>
      </c>
    </row>
    <row r="594" spans="2:47" s="1" customFormat="1" ht="66" customHeight="1">
      <c r="B594" s="38"/>
      <c r="C594" s="39"/>
      <c r="D594" s="39"/>
      <c r="E594" s="39"/>
      <c r="F594" s="315" t="s">
        <v>3102</v>
      </c>
      <c r="G594" s="316"/>
      <c r="H594" s="316"/>
      <c r="I594" s="316"/>
      <c r="J594" s="39"/>
      <c r="K594" s="39"/>
      <c r="L594" s="39"/>
      <c r="M594" s="39"/>
      <c r="N594" s="39"/>
      <c r="O594" s="39"/>
      <c r="P594" s="39"/>
      <c r="Q594" s="39"/>
      <c r="R594" s="40"/>
      <c r="T594" s="146"/>
      <c r="U594" s="39"/>
      <c r="V594" s="39"/>
      <c r="W594" s="39"/>
      <c r="X594" s="39"/>
      <c r="Y594" s="39"/>
      <c r="Z594" s="39"/>
      <c r="AA594" s="81"/>
      <c r="AT594" s="21" t="s">
        <v>475</v>
      </c>
      <c r="AU594" s="21" t="s">
        <v>140</v>
      </c>
    </row>
    <row r="595" spans="2:65" s="1" customFormat="1" ht="31.5" customHeight="1">
      <c r="B595" s="38"/>
      <c r="C595" s="171" t="s">
        <v>1292</v>
      </c>
      <c r="D595" s="171" t="s">
        <v>177</v>
      </c>
      <c r="E595" s="172" t="s">
        <v>3103</v>
      </c>
      <c r="F595" s="265" t="s">
        <v>3104</v>
      </c>
      <c r="G595" s="265"/>
      <c r="H595" s="265"/>
      <c r="I595" s="265"/>
      <c r="J595" s="173" t="s">
        <v>269</v>
      </c>
      <c r="K595" s="174">
        <v>0.75</v>
      </c>
      <c r="L595" s="266">
        <v>0</v>
      </c>
      <c r="M595" s="267"/>
      <c r="N595" s="268">
        <f>ROUND(L595*K595,2)</f>
        <v>0</v>
      </c>
      <c r="O595" s="268"/>
      <c r="P595" s="268"/>
      <c r="Q595" s="268"/>
      <c r="R595" s="40"/>
      <c r="T595" s="175" t="s">
        <v>22</v>
      </c>
      <c r="U595" s="47" t="s">
        <v>45</v>
      </c>
      <c r="V595" s="39"/>
      <c r="W595" s="176">
        <f>V595*K595</f>
        <v>0</v>
      </c>
      <c r="X595" s="176">
        <v>0</v>
      </c>
      <c r="Y595" s="176">
        <f>X595*K595</f>
        <v>0</v>
      </c>
      <c r="Z595" s="176">
        <v>0</v>
      </c>
      <c r="AA595" s="177">
        <f>Z595*K595</f>
        <v>0</v>
      </c>
      <c r="AR595" s="21" t="s">
        <v>181</v>
      </c>
      <c r="AT595" s="21" t="s">
        <v>177</v>
      </c>
      <c r="AU595" s="21" t="s">
        <v>140</v>
      </c>
      <c r="AY595" s="21" t="s">
        <v>176</v>
      </c>
      <c r="BE595" s="113">
        <f>IF(U595="základní",N595,0)</f>
        <v>0</v>
      </c>
      <c r="BF595" s="113">
        <f>IF(U595="snížená",N595,0)</f>
        <v>0</v>
      </c>
      <c r="BG595" s="113">
        <f>IF(U595="zákl. přenesená",N595,0)</f>
        <v>0</v>
      </c>
      <c r="BH595" s="113">
        <f>IF(U595="sníž. přenesená",N595,0)</f>
        <v>0</v>
      </c>
      <c r="BI595" s="113">
        <f>IF(U595="nulová",N595,0)</f>
        <v>0</v>
      </c>
      <c r="BJ595" s="21" t="s">
        <v>88</v>
      </c>
      <c r="BK595" s="113">
        <f>ROUND(L595*K595,2)</f>
        <v>0</v>
      </c>
      <c r="BL595" s="21" t="s">
        <v>181</v>
      </c>
      <c r="BM595" s="21" t="s">
        <v>1292</v>
      </c>
    </row>
    <row r="596" spans="2:47" s="1" customFormat="1" ht="162" customHeight="1">
      <c r="B596" s="38"/>
      <c r="C596" s="39"/>
      <c r="D596" s="39"/>
      <c r="E596" s="39"/>
      <c r="F596" s="315" t="s">
        <v>3105</v>
      </c>
      <c r="G596" s="316"/>
      <c r="H596" s="316"/>
      <c r="I596" s="316"/>
      <c r="J596" s="39"/>
      <c r="K596" s="39"/>
      <c r="L596" s="39"/>
      <c r="M596" s="39"/>
      <c r="N596" s="39"/>
      <c r="O596" s="39"/>
      <c r="P596" s="39"/>
      <c r="Q596" s="39"/>
      <c r="R596" s="40"/>
      <c r="T596" s="146"/>
      <c r="U596" s="39"/>
      <c r="V596" s="39"/>
      <c r="W596" s="39"/>
      <c r="X596" s="39"/>
      <c r="Y596" s="39"/>
      <c r="Z596" s="39"/>
      <c r="AA596" s="81"/>
      <c r="AT596" s="21" t="s">
        <v>475</v>
      </c>
      <c r="AU596" s="21" t="s">
        <v>140</v>
      </c>
    </row>
    <row r="597" spans="2:51" s="10" customFormat="1" ht="22.5" customHeight="1">
      <c r="B597" s="178"/>
      <c r="C597" s="179"/>
      <c r="D597" s="179"/>
      <c r="E597" s="180" t="s">
        <v>22</v>
      </c>
      <c r="F597" s="303" t="s">
        <v>3093</v>
      </c>
      <c r="G597" s="304"/>
      <c r="H597" s="304"/>
      <c r="I597" s="304"/>
      <c r="J597" s="179"/>
      <c r="K597" s="181">
        <v>0.75</v>
      </c>
      <c r="L597" s="179"/>
      <c r="M597" s="179"/>
      <c r="N597" s="179"/>
      <c r="O597" s="179"/>
      <c r="P597" s="179"/>
      <c r="Q597" s="179"/>
      <c r="R597" s="182"/>
      <c r="T597" s="183"/>
      <c r="U597" s="179"/>
      <c r="V597" s="179"/>
      <c r="W597" s="179"/>
      <c r="X597" s="179"/>
      <c r="Y597" s="179"/>
      <c r="Z597" s="179"/>
      <c r="AA597" s="184"/>
      <c r="AT597" s="185" t="s">
        <v>199</v>
      </c>
      <c r="AU597" s="185" t="s">
        <v>140</v>
      </c>
      <c r="AV597" s="10" t="s">
        <v>140</v>
      </c>
      <c r="AW597" s="10" t="s">
        <v>37</v>
      </c>
      <c r="AX597" s="10" t="s">
        <v>80</v>
      </c>
      <c r="AY597" s="185" t="s">
        <v>176</v>
      </c>
    </row>
    <row r="598" spans="2:51" s="11" customFormat="1" ht="22.5" customHeight="1">
      <c r="B598" s="186"/>
      <c r="C598" s="187"/>
      <c r="D598" s="187"/>
      <c r="E598" s="188" t="s">
        <v>22</v>
      </c>
      <c r="F598" s="271" t="s">
        <v>200</v>
      </c>
      <c r="G598" s="272"/>
      <c r="H598" s="272"/>
      <c r="I598" s="272"/>
      <c r="J598" s="187"/>
      <c r="K598" s="189">
        <v>0.75</v>
      </c>
      <c r="L598" s="187"/>
      <c r="M598" s="187"/>
      <c r="N598" s="187"/>
      <c r="O598" s="187"/>
      <c r="P598" s="187"/>
      <c r="Q598" s="187"/>
      <c r="R598" s="190"/>
      <c r="T598" s="191"/>
      <c r="U598" s="187"/>
      <c r="V598" s="187"/>
      <c r="W598" s="187"/>
      <c r="X598" s="187"/>
      <c r="Y598" s="187"/>
      <c r="Z598" s="187"/>
      <c r="AA598" s="192"/>
      <c r="AT598" s="193" t="s">
        <v>199</v>
      </c>
      <c r="AU598" s="193" t="s">
        <v>140</v>
      </c>
      <c r="AV598" s="11" t="s">
        <v>181</v>
      </c>
      <c r="AW598" s="11" t="s">
        <v>37</v>
      </c>
      <c r="AX598" s="11" t="s">
        <v>88</v>
      </c>
      <c r="AY598" s="193" t="s">
        <v>176</v>
      </c>
    </row>
    <row r="599" spans="2:65" s="1" customFormat="1" ht="31.5" customHeight="1">
      <c r="B599" s="38"/>
      <c r="C599" s="171" t="s">
        <v>1296</v>
      </c>
      <c r="D599" s="171" t="s">
        <v>177</v>
      </c>
      <c r="E599" s="172" t="s">
        <v>3106</v>
      </c>
      <c r="F599" s="265" t="s">
        <v>3107</v>
      </c>
      <c r="G599" s="265"/>
      <c r="H599" s="265"/>
      <c r="I599" s="265"/>
      <c r="J599" s="173" t="s">
        <v>269</v>
      </c>
      <c r="K599" s="174">
        <v>0.75</v>
      </c>
      <c r="L599" s="266">
        <v>0</v>
      </c>
      <c r="M599" s="267"/>
      <c r="N599" s="268">
        <f>ROUND(L599*K599,2)</f>
        <v>0</v>
      </c>
      <c r="O599" s="268"/>
      <c r="P599" s="268"/>
      <c r="Q599" s="268"/>
      <c r="R599" s="40"/>
      <c r="T599" s="175" t="s">
        <v>22</v>
      </c>
      <c r="U599" s="47" t="s">
        <v>45</v>
      </c>
      <c r="V599" s="39"/>
      <c r="W599" s="176">
        <f>V599*K599</f>
        <v>0</v>
      </c>
      <c r="X599" s="176">
        <v>0</v>
      </c>
      <c r="Y599" s="176">
        <f>X599*K599</f>
        <v>0</v>
      </c>
      <c r="Z599" s="176">
        <v>0</v>
      </c>
      <c r="AA599" s="177">
        <f>Z599*K599</f>
        <v>0</v>
      </c>
      <c r="AR599" s="21" t="s">
        <v>181</v>
      </c>
      <c r="AT599" s="21" t="s">
        <v>177</v>
      </c>
      <c r="AU599" s="21" t="s">
        <v>140</v>
      </c>
      <c r="AY599" s="21" t="s">
        <v>176</v>
      </c>
      <c r="BE599" s="113">
        <f>IF(U599="základní",N599,0)</f>
        <v>0</v>
      </c>
      <c r="BF599" s="113">
        <f>IF(U599="snížená",N599,0)</f>
        <v>0</v>
      </c>
      <c r="BG599" s="113">
        <f>IF(U599="zákl. přenesená",N599,0)</f>
        <v>0</v>
      </c>
      <c r="BH599" s="113">
        <f>IF(U599="sníž. přenesená",N599,0)</f>
        <v>0</v>
      </c>
      <c r="BI599" s="113">
        <f>IF(U599="nulová",N599,0)</f>
        <v>0</v>
      </c>
      <c r="BJ599" s="21" t="s">
        <v>88</v>
      </c>
      <c r="BK599" s="113">
        <f>ROUND(L599*K599,2)</f>
        <v>0</v>
      </c>
      <c r="BL599" s="21" t="s">
        <v>181</v>
      </c>
      <c r="BM599" s="21" t="s">
        <v>1296</v>
      </c>
    </row>
    <row r="600" spans="2:47" s="1" customFormat="1" ht="162" customHeight="1">
      <c r="B600" s="38"/>
      <c r="C600" s="39"/>
      <c r="D600" s="39"/>
      <c r="E600" s="39"/>
      <c r="F600" s="315" t="s">
        <v>3105</v>
      </c>
      <c r="G600" s="316"/>
      <c r="H600" s="316"/>
      <c r="I600" s="316"/>
      <c r="J600" s="39"/>
      <c r="K600" s="39"/>
      <c r="L600" s="39"/>
      <c r="M600" s="39"/>
      <c r="N600" s="39"/>
      <c r="O600" s="39"/>
      <c r="P600" s="39"/>
      <c r="Q600" s="39"/>
      <c r="R600" s="40"/>
      <c r="T600" s="146"/>
      <c r="U600" s="39"/>
      <c r="V600" s="39"/>
      <c r="W600" s="39"/>
      <c r="X600" s="39"/>
      <c r="Y600" s="39"/>
      <c r="Z600" s="39"/>
      <c r="AA600" s="81"/>
      <c r="AT600" s="21" t="s">
        <v>475</v>
      </c>
      <c r="AU600" s="21" t="s">
        <v>140</v>
      </c>
    </row>
    <row r="601" spans="2:51" s="10" customFormat="1" ht="22.5" customHeight="1">
      <c r="B601" s="178"/>
      <c r="C601" s="179"/>
      <c r="D601" s="179"/>
      <c r="E601" s="180" t="s">
        <v>22</v>
      </c>
      <c r="F601" s="303" t="s">
        <v>3093</v>
      </c>
      <c r="G601" s="304"/>
      <c r="H601" s="304"/>
      <c r="I601" s="304"/>
      <c r="J601" s="179"/>
      <c r="K601" s="181">
        <v>0.75</v>
      </c>
      <c r="L601" s="179"/>
      <c r="M601" s="179"/>
      <c r="N601" s="179"/>
      <c r="O601" s="179"/>
      <c r="P601" s="179"/>
      <c r="Q601" s="179"/>
      <c r="R601" s="182"/>
      <c r="T601" s="183"/>
      <c r="U601" s="179"/>
      <c r="V601" s="179"/>
      <c r="W601" s="179"/>
      <c r="X601" s="179"/>
      <c r="Y601" s="179"/>
      <c r="Z601" s="179"/>
      <c r="AA601" s="184"/>
      <c r="AT601" s="185" t="s">
        <v>199</v>
      </c>
      <c r="AU601" s="185" t="s">
        <v>140</v>
      </c>
      <c r="AV601" s="10" t="s">
        <v>140</v>
      </c>
      <c r="AW601" s="10" t="s">
        <v>37</v>
      </c>
      <c r="AX601" s="10" t="s">
        <v>80</v>
      </c>
      <c r="AY601" s="185" t="s">
        <v>176</v>
      </c>
    </row>
    <row r="602" spans="2:51" s="11" customFormat="1" ht="22.5" customHeight="1">
      <c r="B602" s="186"/>
      <c r="C602" s="187"/>
      <c r="D602" s="187"/>
      <c r="E602" s="188" t="s">
        <v>22</v>
      </c>
      <c r="F602" s="271" t="s">
        <v>200</v>
      </c>
      <c r="G602" s="272"/>
      <c r="H602" s="272"/>
      <c r="I602" s="272"/>
      <c r="J602" s="187"/>
      <c r="K602" s="189">
        <v>0.75</v>
      </c>
      <c r="L602" s="187"/>
      <c r="M602" s="187"/>
      <c r="N602" s="187"/>
      <c r="O602" s="187"/>
      <c r="P602" s="187"/>
      <c r="Q602" s="187"/>
      <c r="R602" s="190"/>
      <c r="T602" s="191"/>
      <c r="U602" s="187"/>
      <c r="V602" s="187"/>
      <c r="W602" s="187"/>
      <c r="X602" s="187"/>
      <c r="Y602" s="187"/>
      <c r="Z602" s="187"/>
      <c r="AA602" s="192"/>
      <c r="AT602" s="193" t="s">
        <v>199</v>
      </c>
      <c r="AU602" s="193" t="s">
        <v>140</v>
      </c>
      <c r="AV602" s="11" t="s">
        <v>181</v>
      </c>
      <c r="AW602" s="11" t="s">
        <v>37</v>
      </c>
      <c r="AX602" s="11" t="s">
        <v>88</v>
      </c>
      <c r="AY602" s="193" t="s">
        <v>176</v>
      </c>
    </row>
    <row r="603" spans="2:65" s="1" customFormat="1" ht="44.25" customHeight="1">
      <c r="B603" s="38"/>
      <c r="C603" s="171" t="s">
        <v>1304</v>
      </c>
      <c r="D603" s="171" t="s">
        <v>177</v>
      </c>
      <c r="E603" s="172" t="s">
        <v>3108</v>
      </c>
      <c r="F603" s="265" t="s">
        <v>3109</v>
      </c>
      <c r="G603" s="265"/>
      <c r="H603" s="265"/>
      <c r="I603" s="265"/>
      <c r="J603" s="173" t="s">
        <v>461</v>
      </c>
      <c r="K603" s="174">
        <v>90</v>
      </c>
      <c r="L603" s="266">
        <v>0</v>
      </c>
      <c r="M603" s="267"/>
      <c r="N603" s="268">
        <f>ROUND(L603*K603,2)</f>
        <v>0</v>
      </c>
      <c r="O603" s="268"/>
      <c r="P603" s="268"/>
      <c r="Q603" s="268"/>
      <c r="R603" s="40"/>
      <c r="T603" s="175" t="s">
        <v>22</v>
      </c>
      <c r="U603" s="47" t="s">
        <v>45</v>
      </c>
      <c r="V603" s="39"/>
      <c r="W603" s="176">
        <f>V603*K603</f>
        <v>0</v>
      </c>
      <c r="X603" s="176">
        <v>0</v>
      </c>
      <c r="Y603" s="176">
        <f>X603*K603</f>
        <v>0</v>
      </c>
      <c r="Z603" s="176">
        <v>0</v>
      </c>
      <c r="AA603" s="177">
        <f>Z603*K603</f>
        <v>0</v>
      </c>
      <c r="AR603" s="21" t="s">
        <v>181</v>
      </c>
      <c r="AT603" s="21" t="s">
        <v>177</v>
      </c>
      <c r="AU603" s="21" t="s">
        <v>140</v>
      </c>
      <c r="AY603" s="21" t="s">
        <v>176</v>
      </c>
      <c r="BE603" s="113">
        <f>IF(U603="základní",N603,0)</f>
        <v>0</v>
      </c>
      <c r="BF603" s="113">
        <f>IF(U603="snížená",N603,0)</f>
        <v>0</v>
      </c>
      <c r="BG603" s="113">
        <f>IF(U603="zákl. přenesená",N603,0)</f>
        <v>0</v>
      </c>
      <c r="BH603" s="113">
        <f>IF(U603="sníž. přenesená",N603,0)</f>
        <v>0</v>
      </c>
      <c r="BI603" s="113">
        <f>IF(U603="nulová",N603,0)</f>
        <v>0</v>
      </c>
      <c r="BJ603" s="21" t="s">
        <v>88</v>
      </c>
      <c r="BK603" s="113">
        <f>ROUND(L603*K603,2)</f>
        <v>0</v>
      </c>
      <c r="BL603" s="21" t="s">
        <v>181</v>
      </c>
      <c r="BM603" s="21" t="s">
        <v>1304</v>
      </c>
    </row>
    <row r="604" spans="2:47" s="1" customFormat="1" ht="42" customHeight="1">
      <c r="B604" s="38"/>
      <c r="C604" s="39"/>
      <c r="D604" s="39"/>
      <c r="E604" s="39"/>
      <c r="F604" s="315" t="s">
        <v>3110</v>
      </c>
      <c r="G604" s="316"/>
      <c r="H604" s="316"/>
      <c r="I604" s="316"/>
      <c r="J604" s="39"/>
      <c r="K604" s="39"/>
      <c r="L604" s="39"/>
      <c r="M604" s="39"/>
      <c r="N604" s="39"/>
      <c r="O604" s="39"/>
      <c r="P604" s="39"/>
      <c r="Q604" s="39"/>
      <c r="R604" s="40"/>
      <c r="T604" s="146"/>
      <c r="U604" s="39"/>
      <c r="V604" s="39"/>
      <c r="W604" s="39"/>
      <c r="X604" s="39"/>
      <c r="Y604" s="39"/>
      <c r="Z604" s="39"/>
      <c r="AA604" s="81"/>
      <c r="AT604" s="21" t="s">
        <v>475</v>
      </c>
      <c r="AU604" s="21" t="s">
        <v>140</v>
      </c>
    </row>
    <row r="605" spans="2:51" s="10" customFormat="1" ht="22.5" customHeight="1">
      <c r="B605" s="178"/>
      <c r="C605" s="179"/>
      <c r="D605" s="179"/>
      <c r="E605" s="180" t="s">
        <v>22</v>
      </c>
      <c r="F605" s="303" t="s">
        <v>3111</v>
      </c>
      <c r="G605" s="304"/>
      <c r="H605" s="304"/>
      <c r="I605" s="304"/>
      <c r="J605" s="179"/>
      <c r="K605" s="181">
        <v>90</v>
      </c>
      <c r="L605" s="179"/>
      <c r="M605" s="179"/>
      <c r="N605" s="179"/>
      <c r="O605" s="179"/>
      <c r="P605" s="179"/>
      <c r="Q605" s="179"/>
      <c r="R605" s="182"/>
      <c r="T605" s="183"/>
      <c r="U605" s="179"/>
      <c r="V605" s="179"/>
      <c r="W605" s="179"/>
      <c r="X605" s="179"/>
      <c r="Y605" s="179"/>
      <c r="Z605" s="179"/>
      <c r="AA605" s="184"/>
      <c r="AT605" s="185" t="s">
        <v>199</v>
      </c>
      <c r="AU605" s="185" t="s">
        <v>140</v>
      </c>
      <c r="AV605" s="10" t="s">
        <v>140</v>
      </c>
      <c r="AW605" s="10" t="s">
        <v>37</v>
      </c>
      <c r="AX605" s="10" t="s">
        <v>80</v>
      </c>
      <c r="AY605" s="185" t="s">
        <v>176</v>
      </c>
    </row>
    <row r="606" spans="2:51" s="11" customFormat="1" ht="22.5" customHeight="1">
      <c r="B606" s="186"/>
      <c r="C606" s="187"/>
      <c r="D606" s="187"/>
      <c r="E606" s="188" t="s">
        <v>22</v>
      </c>
      <c r="F606" s="271" t="s">
        <v>200</v>
      </c>
      <c r="G606" s="272"/>
      <c r="H606" s="272"/>
      <c r="I606" s="272"/>
      <c r="J606" s="187"/>
      <c r="K606" s="189">
        <v>90</v>
      </c>
      <c r="L606" s="187"/>
      <c r="M606" s="187"/>
      <c r="N606" s="187"/>
      <c r="O606" s="187"/>
      <c r="P606" s="187"/>
      <c r="Q606" s="187"/>
      <c r="R606" s="190"/>
      <c r="T606" s="191"/>
      <c r="U606" s="187"/>
      <c r="V606" s="187"/>
      <c r="W606" s="187"/>
      <c r="X606" s="187"/>
      <c r="Y606" s="187"/>
      <c r="Z606" s="187"/>
      <c r="AA606" s="192"/>
      <c r="AT606" s="193" t="s">
        <v>199</v>
      </c>
      <c r="AU606" s="193" t="s">
        <v>140</v>
      </c>
      <c r="AV606" s="11" t="s">
        <v>181</v>
      </c>
      <c r="AW606" s="11" t="s">
        <v>37</v>
      </c>
      <c r="AX606" s="11" t="s">
        <v>88</v>
      </c>
      <c r="AY606" s="193" t="s">
        <v>176</v>
      </c>
    </row>
    <row r="607" spans="2:65" s="1" customFormat="1" ht="31.5" customHeight="1">
      <c r="B607" s="38"/>
      <c r="C607" s="171" t="s">
        <v>1311</v>
      </c>
      <c r="D607" s="171" t="s">
        <v>177</v>
      </c>
      <c r="E607" s="172" t="s">
        <v>3112</v>
      </c>
      <c r="F607" s="265" t="s">
        <v>3113</v>
      </c>
      <c r="G607" s="265"/>
      <c r="H607" s="265"/>
      <c r="I607" s="265"/>
      <c r="J607" s="173" t="s">
        <v>461</v>
      </c>
      <c r="K607" s="174">
        <v>331</v>
      </c>
      <c r="L607" s="266">
        <v>0</v>
      </c>
      <c r="M607" s="267"/>
      <c r="N607" s="268">
        <f>ROUND(L607*K607,2)</f>
        <v>0</v>
      </c>
      <c r="O607" s="268"/>
      <c r="P607" s="268"/>
      <c r="Q607" s="268"/>
      <c r="R607" s="40"/>
      <c r="T607" s="175" t="s">
        <v>22</v>
      </c>
      <c r="U607" s="47" t="s">
        <v>45</v>
      </c>
      <c r="V607" s="39"/>
      <c r="W607" s="176">
        <f>V607*K607</f>
        <v>0</v>
      </c>
      <c r="X607" s="176">
        <v>0</v>
      </c>
      <c r="Y607" s="176">
        <f>X607*K607</f>
        <v>0</v>
      </c>
      <c r="Z607" s="176">
        <v>0</v>
      </c>
      <c r="AA607" s="177">
        <f>Z607*K607</f>
        <v>0</v>
      </c>
      <c r="AR607" s="21" t="s">
        <v>181</v>
      </c>
      <c r="AT607" s="21" t="s">
        <v>177</v>
      </c>
      <c r="AU607" s="21" t="s">
        <v>140</v>
      </c>
      <c r="AY607" s="21" t="s">
        <v>176</v>
      </c>
      <c r="BE607" s="113">
        <f>IF(U607="základní",N607,0)</f>
        <v>0</v>
      </c>
      <c r="BF607" s="113">
        <f>IF(U607="snížená",N607,0)</f>
        <v>0</v>
      </c>
      <c r="BG607" s="113">
        <f>IF(U607="zákl. přenesená",N607,0)</f>
        <v>0</v>
      </c>
      <c r="BH607" s="113">
        <f>IF(U607="sníž. přenesená",N607,0)</f>
        <v>0</v>
      </c>
      <c r="BI607" s="113">
        <f>IF(U607="nulová",N607,0)</f>
        <v>0</v>
      </c>
      <c r="BJ607" s="21" t="s">
        <v>88</v>
      </c>
      <c r="BK607" s="113">
        <f>ROUND(L607*K607,2)</f>
        <v>0</v>
      </c>
      <c r="BL607" s="21" t="s">
        <v>181</v>
      </c>
      <c r="BM607" s="21" t="s">
        <v>1311</v>
      </c>
    </row>
    <row r="608" spans="2:47" s="1" customFormat="1" ht="42" customHeight="1">
      <c r="B608" s="38"/>
      <c r="C608" s="39"/>
      <c r="D608" s="39"/>
      <c r="E608" s="39"/>
      <c r="F608" s="315" t="s">
        <v>3110</v>
      </c>
      <c r="G608" s="316"/>
      <c r="H608" s="316"/>
      <c r="I608" s="316"/>
      <c r="J608" s="39"/>
      <c r="K608" s="39"/>
      <c r="L608" s="39"/>
      <c r="M608" s="39"/>
      <c r="N608" s="39"/>
      <c r="O608" s="39"/>
      <c r="P608" s="39"/>
      <c r="Q608" s="39"/>
      <c r="R608" s="40"/>
      <c r="T608" s="146"/>
      <c r="U608" s="39"/>
      <c r="V608" s="39"/>
      <c r="W608" s="39"/>
      <c r="X608" s="39"/>
      <c r="Y608" s="39"/>
      <c r="Z608" s="39"/>
      <c r="AA608" s="81"/>
      <c r="AT608" s="21" t="s">
        <v>475</v>
      </c>
      <c r="AU608" s="21" t="s">
        <v>140</v>
      </c>
    </row>
    <row r="609" spans="2:51" s="10" customFormat="1" ht="22.5" customHeight="1">
      <c r="B609" s="178"/>
      <c r="C609" s="179"/>
      <c r="D609" s="179"/>
      <c r="E609" s="180" t="s">
        <v>22</v>
      </c>
      <c r="F609" s="303" t="s">
        <v>3114</v>
      </c>
      <c r="G609" s="304"/>
      <c r="H609" s="304"/>
      <c r="I609" s="304"/>
      <c r="J609" s="179"/>
      <c r="K609" s="181">
        <v>331</v>
      </c>
      <c r="L609" s="179"/>
      <c r="M609" s="179"/>
      <c r="N609" s="179"/>
      <c r="O609" s="179"/>
      <c r="P609" s="179"/>
      <c r="Q609" s="179"/>
      <c r="R609" s="182"/>
      <c r="T609" s="183"/>
      <c r="U609" s="179"/>
      <c r="V609" s="179"/>
      <c r="W609" s="179"/>
      <c r="X609" s="179"/>
      <c r="Y609" s="179"/>
      <c r="Z609" s="179"/>
      <c r="AA609" s="184"/>
      <c r="AT609" s="185" t="s">
        <v>199</v>
      </c>
      <c r="AU609" s="185" t="s">
        <v>140</v>
      </c>
      <c r="AV609" s="10" t="s">
        <v>140</v>
      </c>
      <c r="AW609" s="10" t="s">
        <v>37</v>
      </c>
      <c r="AX609" s="10" t="s">
        <v>80</v>
      </c>
      <c r="AY609" s="185" t="s">
        <v>176</v>
      </c>
    </row>
    <row r="610" spans="2:51" s="11" customFormat="1" ht="22.5" customHeight="1">
      <c r="B610" s="186"/>
      <c r="C610" s="187"/>
      <c r="D610" s="187"/>
      <c r="E610" s="188" t="s">
        <v>22</v>
      </c>
      <c r="F610" s="271" t="s">
        <v>200</v>
      </c>
      <c r="G610" s="272"/>
      <c r="H610" s="272"/>
      <c r="I610" s="272"/>
      <c r="J610" s="187"/>
      <c r="K610" s="189">
        <v>331</v>
      </c>
      <c r="L610" s="187"/>
      <c r="M610" s="187"/>
      <c r="N610" s="187"/>
      <c r="O610" s="187"/>
      <c r="P610" s="187"/>
      <c r="Q610" s="187"/>
      <c r="R610" s="190"/>
      <c r="T610" s="191"/>
      <c r="U610" s="187"/>
      <c r="V610" s="187"/>
      <c r="W610" s="187"/>
      <c r="X610" s="187"/>
      <c r="Y610" s="187"/>
      <c r="Z610" s="187"/>
      <c r="AA610" s="192"/>
      <c r="AT610" s="193" t="s">
        <v>199</v>
      </c>
      <c r="AU610" s="193" t="s">
        <v>140</v>
      </c>
      <c r="AV610" s="11" t="s">
        <v>181</v>
      </c>
      <c r="AW610" s="11" t="s">
        <v>37</v>
      </c>
      <c r="AX610" s="11" t="s">
        <v>88</v>
      </c>
      <c r="AY610" s="193" t="s">
        <v>176</v>
      </c>
    </row>
    <row r="611" spans="2:65" s="1" customFormat="1" ht="31.5" customHeight="1">
      <c r="B611" s="38"/>
      <c r="C611" s="171" t="s">
        <v>1324</v>
      </c>
      <c r="D611" s="171" t="s">
        <v>177</v>
      </c>
      <c r="E611" s="172" t="s">
        <v>3115</v>
      </c>
      <c r="F611" s="265" t="s">
        <v>3116</v>
      </c>
      <c r="G611" s="265"/>
      <c r="H611" s="265"/>
      <c r="I611" s="265"/>
      <c r="J611" s="173" t="s">
        <v>180</v>
      </c>
      <c r="K611" s="174">
        <v>0.1</v>
      </c>
      <c r="L611" s="266">
        <v>0</v>
      </c>
      <c r="M611" s="267"/>
      <c r="N611" s="268">
        <f>ROUND(L611*K611,2)</f>
        <v>0</v>
      </c>
      <c r="O611" s="268"/>
      <c r="P611" s="268"/>
      <c r="Q611" s="268"/>
      <c r="R611" s="40"/>
      <c r="T611" s="175" t="s">
        <v>22</v>
      </c>
      <c r="U611" s="47" t="s">
        <v>45</v>
      </c>
      <c r="V611" s="39"/>
      <c r="W611" s="176">
        <f>V611*K611</f>
        <v>0</v>
      </c>
      <c r="X611" s="176">
        <v>0</v>
      </c>
      <c r="Y611" s="176">
        <f>X611*K611</f>
        <v>0</v>
      </c>
      <c r="Z611" s="176">
        <v>0</v>
      </c>
      <c r="AA611" s="177">
        <f>Z611*K611</f>
        <v>0</v>
      </c>
      <c r="AR611" s="21" t="s">
        <v>181</v>
      </c>
      <c r="AT611" s="21" t="s">
        <v>177</v>
      </c>
      <c r="AU611" s="21" t="s">
        <v>140</v>
      </c>
      <c r="AY611" s="21" t="s">
        <v>176</v>
      </c>
      <c r="BE611" s="113">
        <f>IF(U611="základní",N611,0)</f>
        <v>0</v>
      </c>
      <c r="BF611" s="113">
        <f>IF(U611="snížená",N611,0)</f>
        <v>0</v>
      </c>
      <c r="BG611" s="113">
        <f>IF(U611="zákl. přenesená",N611,0)</f>
        <v>0</v>
      </c>
      <c r="BH611" s="113">
        <f>IF(U611="sníž. přenesená",N611,0)</f>
        <v>0</v>
      </c>
      <c r="BI611" s="113">
        <f>IF(U611="nulová",N611,0)</f>
        <v>0</v>
      </c>
      <c r="BJ611" s="21" t="s">
        <v>88</v>
      </c>
      <c r="BK611" s="113">
        <f>ROUND(L611*K611,2)</f>
        <v>0</v>
      </c>
      <c r="BL611" s="21" t="s">
        <v>181</v>
      </c>
      <c r="BM611" s="21" t="s">
        <v>1324</v>
      </c>
    </row>
    <row r="612" spans="2:47" s="1" customFormat="1" ht="42" customHeight="1">
      <c r="B612" s="38"/>
      <c r="C612" s="39"/>
      <c r="D612" s="39"/>
      <c r="E612" s="39"/>
      <c r="F612" s="315" t="s">
        <v>3110</v>
      </c>
      <c r="G612" s="316"/>
      <c r="H612" s="316"/>
      <c r="I612" s="316"/>
      <c r="J612" s="39"/>
      <c r="K612" s="39"/>
      <c r="L612" s="39"/>
      <c r="M612" s="39"/>
      <c r="N612" s="39"/>
      <c r="O612" s="39"/>
      <c r="P612" s="39"/>
      <c r="Q612" s="39"/>
      <c r="R612" s="40"/>
      <c r="T612" s="146"/>
      <c r="U612" s="39"/>
      <c r="V612" s="39"/>
      <c r="W612" s="39"/>
      <c r="X612" s="39"/>
      <c r="Y612" s="39"/>
      <c r="Z612" s="39"/>
      <c r="AA612" s="81"/>
      <c r="AT612" s="21" t="s">
        <v>475</v>
      </c>
      <c r="AU612" s="21" t="s">
        <v>140</v>
      </c>
    </row>
    <row r="613" spans="2:65" s="1" customFormat="1" ht="44.25" customHeight="1">
      <c r="B613" s="38"/>
      <c r="C613" s="171" t="s">
        <v>1329</v>
      </c>
      <c r="D613" s="171" t="s">
        <v>177</v>
      </c>
      <c r="E613" s="172" t="s">
        <v>3117</v>
      </c>
      <c r="F613" s="265" t="s">
        <v>3118</v>
      </c>
      <c r="G613" s="265"/>
      <c r="H613" s="265"/>
      <c r="I613" s="265"/>
      <c r="J613" s="173" t="s">
        <v>315</v>
      </c>
      <c r="K613" s="174">
        <v>560.4</v>
      </c>
      <c r="L613" s="266">
        <v>0</v>
      </c>
      <c r="M613" s="267"/>
      <c r="N613" s="268">
        <f>ROUND(L613*K613,2)</f>
        <v>0</v>
      </c>
      <c r="O613" s="268"/>
      <c r="P613" s="268"/>
      <c r="Q613" s="268"/>
      <c r="R613" s="40"/>
      <c r="T613" s="175" t="s">
        <v>22</v>
      </c>
      <c r="U613" s="47" t="s">
        <v>45</v>
      </c>
      <c r="V613" s="39"/>
      <c r="W613" s="176">
        <f>V613*K613</f>
        <v>0</v>
      </c>
      <c r="X613" s="176">
        <v>0</v>
      </c>
      <c r="Y613" s="176">
        <f>X613*K613</f>
        <v>0</v>
      </c>
      <c r="Z613" s="176">
        <v>0</v>
      </c>
      <c r="AA613" s="177">
        <f>Z613*K613</f>
        <v>0</v>
      </c>
      <c r="AR613" s="21" t="s">
        <v>181</v>
      </c>
      <c r="AT613" s="21" t="s">
        <v>177</v>
      </c>
      <c r="AU613" s="21" t="s">
        <v>140</v>
      </c>
      <c r="AY613" s="21" t="s">
        <v>176</v>
      </c>
      <c r="BE613" s="113">
        <f>IF(U613="základní",N613,0)</f>
        <v>0</v>
      </c>
      <c r="BF613" s="113">
        <f>IF(U613="snížená",N613,0)</f>
        <v>0</v>
      </c>
      <c r="BG613" s="113">
        <f>IF(U613="zákl. přenesená",N613,0)</f>
        <v>0</v>
      </c>
      <c r="BH613" s="113">
        <f>IF(U613="sníž. přenesená",N613,0)</f>
        <v>0</v>
      </c>
      <c r="BI613" s="113">
        <f>IF(U613="nulová",N613,0)</f>
        <v>0</v>
      </c>
      <c r="BJ613" s="21" t="s">
        <v>88</v>
      </c>
      <c r="BK613" s="113">
        <f>ROUND(L613*K613,2)</f>
        <v>0</v>
      </c>
      <c r="BL613" s="21" t="s">
        <v>181</v>
      </c>
      <c r="BM613" s="21" t="s">
        <v>1329</v>
      </c>
    </row>
    <row r="614" spans="2:47" s="1" customFormat="1" ht="42" customHeight="1">
      <c r="B614" s="38"/>
      <c r="C614" s="39"/>
      <c r="D614" s="39"/>
      <c r="E614" s="39"/>
      <c r="F614" s="315" t="s">
        <v>3110</v>
      </c>
      <c r="G614" s="316"/>
      <c r="H614" s="316"/>
      <c r="I614" s="316"/>
      <c r="J614" s="39"/>
      <c r="K614" s="39"/>
      <c r="L614" s="39"/>
      <c r="M614" s="39"/>
      <c r="N614" s="39"/>
      <c r="O614" s="39"/>
      <c r="P614" s="39"/>
      <c r="Q614" s="39"/>
      <c r="R614" s="40"/>
      <c r="T614" s="146"/>
      <c r="U614" s="39"/>
      <c r="V614" s="39"/>
      <c r="W614" s="39"/>
      <c r="X614" s="39"/>
      <c r="Y614" s="39"/>
      <c r="Z614" s="39"/>
      <c r="AA614" s="81"/>
      <c r="AT614" s="21" t="s">
        <v>475</v>
      </c>
      <c r="AU614" s="21" t="s">
        <v>140</v>
      </c>
    </row>
    <row r="615" spans="2:51" s="10" customFormat="1" ht="22.5" customHeight="1">
      <c r="B615" s="178"/>
      <c r="C615" s="179"/>
      <c r="D615" s="179"/>
      <c r="E615" s="180" t="s">
        <v>22</v>
      </c>
      <c r="F615" s="303" t="s">
        <v>3119</v>
      </c>
      <c r="G615" s="304"/>
      <c r="H615" s="304"/>
      <c r="I615" s="304"/>
      <c r="J615" s="179"/>
      <c r="K615" s="181">
        <v>560.4</v>
      </c>
      <c r="L615" s="179"/>
      <c r="M615" s="179"/>
      <c r="N615" s="179"/>
      <c r="O615" s="179"/>
      <c r="P615" s="179"/>
      <c r="Q615" s="179"/>
      <c r="R615" s="182"/>
      <c r="T615" s="183"/>
      <c r="U615" s="179"/>
      <c r="V615" s="179"/>
      <c r="W615" s="179"/>
      <c r="X615" s="179"/>
      <c r="Y615" s="179"/>
      <c r="Z615" s="179"/>
      <c r="AA615" s="184"/>
      <c r="AT615" s="185" t="s">
        <v>199</v>
      </c>
      <c r="AU615" s="185" t="s">
        <v>140</v>
      </c>
      <c r="AV615" s="10" t="s">
        <v>140</v>
      </c>
      <c r="AW615" s="10" t="s">
        <v>37</v>
      </c>
      <c r="AX615" s="10" t="s">
        <v>80</v>
      </c>
      <c r="AY615" s="185" t="s">
        <v>176</v>
      </c>
    </row>
    <row r="616" spans="2:51" s="11" customFormat="1" ht="22.5" customHeight="1">
      <c r="B616" s="186"/>
      <c r="C616" s="187"/>
      <c r="D616" s="187"/>
      <c r="E616" s="188" t="s">
        <v>22</v>
      </c>
      <c r="F616" s="271" t="s">
        <v>200</v>
      </c>
      <c r="G616" s="272"/>
      <c r="H616" s="272"/>
      <c r="I616" s="272"/>
      <c r="J616" s="187"/>
      <c r="K616" s="189">
        <v>560.4</v>
      </c>
      <c r="L616" s="187"/>
      <c r="M616" s="187"/>
      <c r="N616" s="187"/>
      <c r="O616" s="187"/>
      <c r="P616" s="187"/>
      <c r="Q616" s="187"/>
      <c r="R616" s="190"/>
      <c r="T616" s="191"/>
      <c r="U616" s="187"/>
      <c r="V616" s="187"/>
      <c r="W616" s="187"/>
      <c r="X616" s="187"/>
      <c r="Y616" s="187"/>
      <c r="Z616" s="187"/>
      <c r="AA616" s="192"/>
      <c r="AT616" s="193" t="s">
        <v>199</v>
      </c>
      <c r="AU616" s="193" t="s">
        <v>140</v>
      </c>
      <c r="AV616" s="11" t="s">
        <v>181</v>
      </c>
      <c r="AW616" s="11" t="s">
        <v>37</v>
      </c>
      <c r="AX616" s="11" t="s">
        <v>88</v>
      </c>
      <c r="AY616" s="193" t="s">
        <v>176</v>
      </c>
    </row>
    <row r="617" spans="2:65" s="1" customFormat="1" ht="31.5" customHeight="1">
      <c r="B617" s="38"/>
      <c r="C617" s="171" t="s">
        <v>1334</v>
      </c>
      <c r="D617" s="171" t="s">
        <v>177</v>
      </c>
      <c r="E617" s="172" t="s">
        <v>3120</v>
      </c>
      <c r="F617" s="265" t="s">
        <v>3121</v>
      </c>
      <c r="G617" s="265"/>
      <c r="H617" s="265"/>
      <c r="I617" s="265"/>
      <c r="J617" s="173" t="s">
        <v>315</v>
      </c>
      <c r="K617" s="174">
        <v>560.4</v>
      </c>
      <c r="L617" s="266">
        <v>0</v>
      </c>
      <c r="M617" s="267"/>
      <c r="N617" s="268">
        <f>ROUND(L617*K617,2)</f>
        <v>0</v>
      </c>
      <c r="O617" s="268"/>
      <c r="P617" s="268"/>
      <c r="Q617" s="268"/>
      <c r="R617" s="40"/>
      <c r="T617" s="175" t="s">
        <v>22</v>
      </c>
      <c r="U617" s="47" t="s">
        <v>45</v>
      </c>
      <c r="V617" s="39"/>
      <c r="W617" s="176">
        <f>V617*K617</f>
        <v>0</v>
      </c>
      <c r="X617" s="176">
        <v>0</v>
      </c>
      <c r="Y617" s="176">
        <f>X617*K617</f>
        <v>0</v>
      </c>
      <c r="Z617" s="176">
        <v>0</v>
      </c>
      <c r="AA617" s="177">
        <f>Z617*K617</f>
        <v>0</v>
      </c>
      <c r="AR617" s="21" t="s">
        <v>181</v>
      </c>
      <c r="AT617" s="21" t="s">
        <v>177</v>
      </c>
      <c r="AU617" s="21" t="s">
        <v>140</v>
      </c>
      <c r="AY617" s="21" t="s">
        <v>176</v>
      </c>
      <c r="BE617" s="113">
        <f>IF(U617="základní",N617,0)</f>
        <v>0</v>
      </c>
      <c r="BF617" s="113">
        <f>IF(U617="snížená",N617,0)</f>
        <v>0</v>
      </c>
      <c r="BG617" s="113">
        <f>IF(U617="zákl. přenesená",N617,0)</f>
        <v>0</v>
      </c>
      <c r="BH617" s="113">
        <f>IF(U617="sníž. přenesená",N617,0)</f>
        <v>0</v>
      </c>
      <c r="BI617" s="113">
        <f>IF(U617="nulová",N617,0)</f>
        <v>0</v>
      </c>
      <c r="BJ617" s="21" t="s">
        <v>88</v>
      </c>
      <c r="BK617" s="113">
        <f>ROUND(L617*K617,2)</f>
        <v>0</v>
      </c>
      <c r="BL617" s="21" t="s">
        <v>181</v>
      </c>
      <c r="BM617" s="21" t="s">
        <v>1334</v>
      </c>
    </row>
    <row r="618" spans="2:63" s="1" customFormat="1" ht="49.9" customHeight="1" hidden="1">
      <c r="B618" s="38"/>
      <c r="C618" s="39"/>
      <c r="D618" s="162" t="s">
        <v>239</v>
      </c>
      <c r="E618" s="39"/>
      <c r="F618" s="39"/>
      <c r="G618" s="39"/>
      <c r="H618" s="39"/>
      <c r="I618" s="39"/>
      <c r="J618" s="39"/>
      <c r="K618" s="39"/>
      <c r="L618" s="39"/>
      <c r="M618" s="39"/>
      <c r="N618" s="299">
        <f>BK618</f>
        <v>0</v>
      </c>
      <c r="O618" s="300"/>
      <c r="P618" s="300"/>
      <c r="Q618" s="300"/>
      <c r="R618" s="40"/>
      <c r="T618" s="151"/>
      <c r="U618" s="59"/>
      <c r="V618" s="59"/>
      <c r="W618" s="59"/>
      <c r="X618" s="59"/>
      <c r="Y618" s="59"/>
      <c r="Z618" s="59"/>
      <c r="AA618" s="61"/>
      <c r="AT618" s="21" t="s">
        <v>79</v>
      </c>
      <c r="AU618" s="21" t="s">
        <v>80</v>
      </c>
      <c r="AY618" s="21" t="s">
        <v>240</v>
      </c>
      <c r="BK618" s="113">
        <v>0</v>
      </c>
    </row>
    <row r="619" spans="2:18" s="1" customFormat="1" ht="6.95" customHeight="1">
      <c r="B619" s="62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4"/>
    </row>
  </sheetData>
  <sheetProtection password="CC35" sheet="1" objects="1" scenarios="1" formatCells="0" formatColumns="0" formatRows="0" sort="0" autoFilter="0"/>
  <mergeCells count="93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72:I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F357:I357"/>
    <mergeCell ref="L357:M357"/>
    <mergeCell ref="N357:Q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L373:M373"/>
    <mergeCell ref="N373:Q373"/>
    <mergeCell ref="F374:I374"/>
    <mergeCell ref="L374:M374"/>
    <mergeCell ref="N374:Q374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F402:I402"/>
    <mergeCell ref="L402:M402"/>
    <mergeCell ref="N402:Q402"/>
    <mergeCell ref="F403:I403"/>
    <mergeCell ref="L403:M403"/>
    <mergeCell ref="N403:Q403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F420:I420"/>
    <mergeCell ref="F421:I421"/>
    <mergeCell ref="L421:M421"/>
    <mergeCell ref="N421:Q421"/>
    <mergeCell ref="F422:I422"/>
    <mergeCell ref="L422:M422"/>
    <mergeCell ref="N422:Q422"/>
    <mergeCell ref="F423:I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F433:I433"/>
    <mergeCell ref="F434:I434"/>
    <mergeCell ref="F435:I435"/>
    <mergeCell ref="L435:M435"/>
    <mergeCell ref="N435:Q435"/>
    <mergeCell ref="F436:I436"/>
    <mergeCell ref="L436:M436"/>
    <mergeCell ref="N436:Q436"/>
    <mergeCell ref="F437:I437"/>
    <mergeCell ref="F438:I438"/>
    <mergeCell ref="L438:M438"/>
    <mergeCell ref="N438:Q438"/>
    <mergeCell ref="F439:I439"/>
    <mergeCell ref="L439:M439"/>
    <mergeCell ref="N439:Q439"/>
    <mergeCell ref="F440:I440"/>
    <mergeCell ref="F441:I441"/>
    <mergeCell ref="L441:M441"/>
    <mergeCell ref="N441:Q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F448:I448"/>
    <mergeCell ref="L448:M448"/>
    <mergeCell ref="N448:Q448"/>
    <mergeCell ref="F449:I449"/>
    <mergeCell ref="L449:M449"/>
    <mergeCell ref="N449:Q449"/>
    <mergeCell ref="F450:I450"/>
    <mergeCell ref="F451:I451"/>
    <mergeCell ref="L451:M451"/>
    <mergeCell ref="N451:Q451"/>
    <mergeCell ref="F452:I452"/>
    <mergeCell ref="F453:I453"/>
    <mergeCell ref="F454:I454"/>
    <mergeCell ref="F455:I455"/>
    <mergeCell ref="L455:M455"/>
    <mergeCell ref="N455:Q455"/>
    <mergeCell ref="F456:I456"/>
    <mergeCell ref="L456:M456"/>
    <mergeCell ref="N456:Q456"/>
    <mergeCell ref="F457:I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F468:I468"/>
    <mergeCell ref="L468:M468"/>
    <mergeCell ref="N468:Q468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4:I474"/>
    <mergeCell ref="F475:I475"/>
    <mergeCell ref="F476:I476"/>
    <mergeCell ref="F477:I477"/>
    <mergeCell ref="L477:M477"/>
    <mergeCell ref="N477:Q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L484:M484"/>
    <mergeCell ref="N484:Q484"/>
    <mergeCell ref="F485:I485"/>
    <mergeCell ref="L485:M485"/>
    <mergeCell ref="N485:Q485"/>
    <mergeCell ref="F486:I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L493:M493"/>
    <mergeCell ref="N493:Q493"/>
    <mergeCell ref="F494:I494"/>
    <mergeCell ref="L494:M494"/>
    <mergeCell ref="N494:Q494"/>
    <mergeCell ref="F495:I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F502:I502"/>
    <mergeCell ref="L502:M502"/>
    <mergeCell ref="N502:Q502"/>
    <mergeCell ref="F503:I503"/>
    <mergeCell ref="F504:I504"/>
    <mergeCell ref="F505:I505"/>
    <mergeCell ref="F506:I506"/>
    <mergeCell ref="L506:M506"/>
    <mergeCell ref="N506:Q506"/>
    <mergeCell ref="F507:I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F514:I514"/>
    <mergeCell ref="L514:M514"/>
    <mergeCell ref="N514:Q514"/>
    <mergeCell ref="F515:I515"/>
    <mergeCell ref="F516:I516"/>
    <mergeCell ref="F517:I517"/>
    <mergeCell ref="F518:I518"/>
    <mergeCell ref="L518:M518"/>
    <mergeCell ref="N518:Q518"/>
    <mergeCell ref="F519:I519"/>
    <mergeCell ref="F520:I520"/>
    <mergeCell ref="F521:I521"/>
    <mergeCell ref="F522:I522"/>
    <mergeCell ref="L522:M522"/>
    <mergeCell ref="N522:Q522"/>
    <mergeCell ref="F523:I523"/>
    <mergeCell ref="F524:I524"/>
    <mergeCell ref="F525:I525"/>
    <mergeCell ref="F526:I526"/>
    <mergeCell ref="L526:M526"/>
    <mergeCell ref="N526:Q526"/>
    <mergeCell ref="F527:I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F534:I534"/>
    <mergeCell ref="L534:M534"/>
    <mergeCell ref="N534:Q534"/>
    <mergeCell ref="F535:I535"/>
    <mergeCell ref="F536:I536"/>
    <mergeCell ref="F537:I537"/>
    <mergeCell ref="F540:I540"/>
    <mergeCell ref="L540:M540"/>
    <mergeCell ref="N540:Q540"/>
    <mergeCell ref="F541:I541"/>
    <mergeCell ref="F542:I542"/>
    <mergeCell ref="F543:I543"/>
    <mergeCell ref="L543:M543"/>
    <mergeCell ref="N543:Q543"/>
    <mergeCell ref="F544:I544"/>
    <mergeCell ref="F545:I545"/>
    <mergeCell ref="F547:I547"/>
    <mergeCell ref="L547:M547"/>
    <mergeCell ref="N547:Q547"/>
    <mergeCell ref="F548:I548"/>
    <mergeCell ref="F549:I549"/>
    <mergeCell ref="L549:M549"/>
    <mergeCell ref="N549:Q549"/>
    <mergeCell ref="F550:I550"/>
    <mergeCell ref="F551:I551"/>
    <mergeCell ref="F552:I552"/>
    <mergeCell ref="L552:M552"/>
    <mergeCell ref="N552:Q552"/>
    <mergeCell ref="F553:I553"/>
    <mergeCell ref="F554:I554"/>
    <mergeCell ref="F555:I555"/>
    <mergeCell ref="L555:M555"/>
    <mergeCell ref="N555:Q555"/>
    <mergeCell ref="F556:I556"/>
    <mergeCell ref="F557:I557"/>
    <mergeCell ref="F558:I558"/>
    <mergeCell ref="F559:I559"/>
    <mergeCell ref="L559:M559"/>
    <mergeCell ref="N559:Q559"/>
    <mergeCell ref="F560:I560"/>
    <mergeCell ref="F561:I561"/>
    <mergeCell ref="L561:M561"/>
    <mergeCell ref="N561:Q561"/>
    <mergeCell ref="F562:I562"/>
    <mergeCell ref="F563:I563"/>
    <mergeCell ref="F564:I564"/>
    <mergeCell ref="L564:M564"/>
    <mergeCell ref="N564:Q564"/>
    <mergeCell ref="F565:I565"/>
    <mergeCell ref="F566:I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F575:I575"/>
    <mergeCell ref="L575:M575"/>
    <mergeCell ref="N575:Q575"/>
    <mergeCell ref="F577:I577"/>
    <mergeCell ref="L577:M577"/>
    <mergeCell ref="N577:Q577"/>
    <mergeCell ref="F578:I578"/>
    <mergeCell ref="F579:I579"/>
    <mergeCell ref="L579:M579"/>
    <mergeCell ref="N579:Q579"/>
    <mergeCell ref="F580:I580"/>
    <mergeCell ref="F581:I581"/>
    <mergeCell ref="L581:M581"/>
    <mergeCell ref="N581:Q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88:I588"/>
    <mergeCell ref="F589:I589"/>
    <mergeCell ref="L589:M589"/>
    <mergeCell ref="N589:Q589"/>
    <mergeCell ref="F590:I590"/>
    <mergeCell ref="F591:I591"/>
    <mergeCell ref="F592:I592"/>
    <mergeCell ref="F593:I593"/>
    <mergeCell ref="L593:M593"/>
    <mergeCell ref="N593:Q593"/>
    <mergeCell ref="F594:I594"/>
    <mergeCell ref="F595:I595"/>
    <mergeCell ref="L595:M595"/>
    <mergeCell ref="N595:Q595"/>
    <mergeCell ref="F596:I596"/>
    <mergeCell ref="F597:I597"/>
    <mergeCell ref="F598:I598"/>
    <mergeCell ref="F599:I599"/>
    <mergeCell ref="L599:M599"/>
    <mergeCell ref="N599:Q599"/>
    <mergeCell ref="F600:I600"/>
    <mergeCell ref="F601:I601"/>
    <mergeCell ref="F602:I602"/>
    <mergeCell ref="F611:I611"/>
    <mergeCell ref="L611:M611"/>
    <mergeCell ref="N611:Q611"/>
    <mergeCell ref="F612:I612"/>
    <mergeCell ref="F613:I613"/>
    <mergeCell ref="L613:M613"/>
    <mergeCell ref="N613:Q613"/>
    <mergeCell ref="F603:I603"/>
    <mergeCell ref="L603:M603"/>
    <mergeCell ref="N603:Q603"/>
    <mergeCell ref="F604:I604"/>
    <mergeCell ref="F605:I605"/>
    <mergeCell ref="F606:I606"/>
    <mergeCell ref="F607:I607"/>
    <mergeCell ref="L607:M607"/>
    <mergeCell ref="N607:Q607"/>
    <mergeCell ref="N618:Q618"/>
    <mergeCell ref="H1:K1"/>
    <mergeCell ref="S2:AC2"/>
    <mergeCell ref="F614:I614"/>
    <mergeCell ref="F615:I615"/>
    <mergeCell ref="F616:I616"/>
    <mergeCell ref="F617:I617"/>
    <mergeCell ref="L617:M617"/>
    <mergeCell ref="N617:Q617"/>
    <mergeCell ref="N126:Q126"/>
    <mergeCell ref="N127:Q127"/>
    <mergeCell ref="N128:Q128"/>
    <mergeCell ref="N133:Q133"/>
    <mergeCell ref="N158:Q158"/>
    <mergeCell ref="N200:Q200"/>
    <mergeCell ref="N234:Q234"/>
    <mergeCell ref="N467:Q467"/>
    <mergeCell ref="N538:Q538"/>
    <mergeCell ref="N539:Q539"/>
    <mergeCell ref="N546:Q546"/>
    <mergeCell ref="N576:Q576"/>
    <mergeCell ref="F608:I608"/>
    <mergeCell ref="F609:I609"/>
    <mergeCell ref="F610:I610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61"/>
  <sheetViews>
    <sheetView showGridLines="0" workbookViewId="0" topLeftCell="A1">
      <pane ySplit="1" topLeftCell="A2" activePane="bottomLeft" state="frozen"/>
      <selection pane="bottomLeft" activeCell="G11" sqref="G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104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3122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2579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tr">
        <f>IF('Rekapitulace stavby'!AN10="","",'Rekapitulace stavby'!AN10)</f>
        <v/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Město Šluknov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tr">
        <f>IF('Rekapitulace stavby'!AN11="","",'Rekapitulace stavby'!AN11)</f>
        <v/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tr">
        <f>IF('Rekapitulace stavby'!AN16="","",'Rekapitulace stavby'!AN16)</f>
        <v/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Multitechnik Divize II, s.r.o.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tr">
        <f>IF('Rekapitulace stavby'!AN17="","",'Rekapitulace stavby'!AN17)</f>
        <v/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tr">
        <f>IF('Rekapitulace stavby'!AN19="","",'Rekapitulace stavby'!AN19)</f>
        <v/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Ing. Kulík Milan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tr">
        <f>IF('Rekapitulace stavby'!AN20="","",'Rekapitulace stavby'!AN20)</f>
        <v/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N99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(SUM(BE99:BE106)+SUM(BE124:BE459))</f>
        <v>0</v>
      </c>
      <c r="I32" s="283"/>
      <c r="J32" s="283"/>
      <c r="K32" s="39"/>
      <c r="L32" s="39"/>
      <c r="M32" s="292">
        <f>ROUND((SUM(BE99:BE106)+SUM(BE124:BE459)),2)*F32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(SUM(BF99:BF106)+SUM(BF124:BF459))</f>
        <v>0</v>
      </c>
      <c r="I33" s="283"/>
      <c r="J33" s="283"/>
      <c r="K33" s="39"/>
      <c r="L33" s="39"/>
      <c r="M33" s="292">
        <f>ROUND((SUM(BF99:BF106)+SUM(BF124:BF459)),2)*F33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(SUM(BG99:BG106)+SUM(BG124:BG459))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(SUM(BH99:BH106)+SUM(BH124:BH459))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(SUM(BI99:BI106)+SUM(BI124:BI459))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161013.5.431 - Elektroinstalace obj. 413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N124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3123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N125</f>
        <v>0</v>
      </c>
      <c r="O89" s="286"/>
      <c r="P89" s="286"/>
      <c r="Q89" s="286"/>
      <c r="R89" s="137"/>
      <c r="T89" s="138"/>
      <c r="U89" s="138"/>
    </row>
    <row r="90" spans="2:21" s="6" customFormat="1" ht="24.95" customHeight="1">
      <c r="B90" s="134"/>
      <c r="C90" s="135"/>
      <c r="D90" s="136" t="s">
        <v>3124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63">
        <f>N132</f>
        <v>0</v>
      </c>
      <c r="O90" s="286"/>
      <c r="P90" s="286"/>
      <c r="Q90" s="286"/>
      <c r="R90" s="137"/>
      <c r="T90" s="138"/>
      <c r="U90" s="138"/>
    </row>
    <row r="91" spans="2:21" s="6" customFormat="1" ht="24.95" customHeight="1">
      <c r="B91" s="134"/>
      <c r="C91" s="135"/>
      <c r="D91" s="136" t="s">
        <v>3125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63">
        <f>N148</f>
        <v>0</v>
      </c>
      <c r="O91" s="286"/>
      <c r="P91" s="286"/>
      <c r="Q91" s="286"/>
      <c r="R91" s="137"/>
      <c r="T91" s="138"/>
      <c r="U91" s="138"/>
    </row>
    <row r="92" spans="2:21" s="6" customFormat="1" ht="24.95" customHeight="1">
      <c r="B92" s="134"/>
      <c r="C92" s="135"/>
      <c r="D92" s="136" t="s">
        <v>3126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63">
        <f>N190</f>
        <v>0</v>
      </c>
      <c r="O92" s="286"/>
      <c r="P92" s="286"/>
      <c r="Q92" s="286"/>
      <c r="R92" s="137"/>
      <c r="T92" s="138"/>
      <c r="U92" s="138"/>
    </row>
    <row r="93" spans="2:21" s="6" customFormat="1" ht="24.95" customHeight="1">
      <c r="B93" s="134"/>
      <c r="C93" s="135"/>
      <c r="D93" s="136" t="s">
        <v>3127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63">
        <f>N193</f>
        <v>0</v>
      </c>
      <c r="O93" s="286"/>
      <c r="P93" s="286"/>
      <c r="Q93" s="286"/>
      <c r="R93" s="137"/>
      <c r="T93" s="138"/>
      <c r="U93" s="138"/>
    </row>
    <row r="94" spans="2:21" s="6" customFormat="1" ht="24.95" customHeight="1">
      <c r="B94" s="134"/>
      <c r="C94" s="135"/>
      <c r="D94" s="136" t="s">
        <v>3128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63">
        <f>N205</f>
        <v>0</v>
      </c>
      <c r="O94" s="286"/>
      <c r="P94" s="286"/>
      <c r="Q94" s="286"/>
      <c r="R94" s="137"/>
      <c r="T94" s="138"/>
      <c r="U94" s="138"/>
    </row>
    <row r="95" spans="2:21" s="6" customFormat="1" ht="24.95" customHeight="1">
      <c r="B95" s="134"/>
      <c r="C95" s="135"/>
      <c r="D95" s="136" t="s">
        <v>3129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63">
        <f>N244</f>
        <v>0</v>
      </c>
      <c r="O95" s="286"/>
      <c r="P95" s="286"/>
      <c r="Q95" s="286"/>
      <c r="R95" s="137"/>
      <c r="T95" s="138"/>
      <c r="U95" s="138"/>
    </row>
    <row r="96" spans="2:21" s="6" customFormat="1" ht="24.95" customHeight="1">
      <c r="B96" s="134"/>
      <c r="C96" s="135"/>
      <c r="D96" s="136" t="s">
        <v>3130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63">
        <f>N266</f>
        <v>0</v>
      </c>
      <c r="O96" s="286"/>
      <c r="P96" s="286"/>
      <c r="Q96" s="286"/>
      <c r="R96" s="137"/>
      <c r="T96" s="138"/>
      <c r="U96" s="138"/>
    </row>
    <row r="97" spans="2:21" s="6" customFormat="1" ht="24.95" customHeight="1">
      <c r="B97" s="134"/>
      <c r="C97" s="135"/>
      <c r="D97" s="136" t="s">
        <v>3131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63">
        <f>N401</f>
        <v>0</v>
      </c>
      <c r="O97" s="286"/>
      <c r="P97" s="286"/>
      <c r="Q97" s="286"/>
      <c r="R97" s="137"/>
      <c r="T97" s="138"/>
      <c r="U97" s="138"/>
    </row>
    <row r="98" spans="2:21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T98" s="132"/>
      <c r="U98" s="132"/>
    </row>
    <row r="99" spans="2:21" s="1" customFormat="1" ht="29.25" customHeight="1">
      <c r="B99" s="38"/>
      <c r="C99" s="133" t="s">
        <v>153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88">
        <f>ROUND(N100+N101+N102+N103+N104+N105,2)</f>
        <v>0</v>
      </c>
      <c r="O99" s="289"/>
      <c r="P99" s="289"/>
      <c r="Q99" s="289"/>
      <c r="R99" s="40"/>
      <c r="T99" s="143"/>
      <c r="U99" s="144" t="s">
        <v>44</v>
      </c>
    </row>
    <row r="100" spans="2:65" s="1" customFormat="1" ht="18" customHeight="1" hidden="1">
      <c r="B100" s="38"/>
      <c r="C100" s="39"/>
      <c r="D100" s="218" t="s">
        <v>154</v>
      </c>
      <c r="E100" s="219"/>
      <c r="F100" s="219"/>
      <c r="G100" s="219"/>
      <c r="H100" s="219"/>
      <c r="I100" s="39"/>
      <c r="J100" s="39"/>
      <c r="K100" s="39"/>
      <c r="L100" s="39"/>
      <c r="M100" s="39"/>
      <c r="N100" s="220">
        <f>ROUND(N88*T100,2)</f>
        <v>0</v>
      </c>
      <c r="O100" s="221"/>
      <c r="P100" s="221"/>
      <c r="Q100" s="221"/>
      <c r="R100" s="40"/>
      <c r="S100" s="145"/>
      <c r="T100" s="146"/>
      <c r="U100" s="147" t="s">
        <v>45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155</v>
      </c>
      <c r="AZ100" s="148"/>
      <c r="BA100" s="148"/>
      <c r="BB100" s="148"/>
      <c r="BC100" s="148"/>
      <c r="BD100" s="148"/>
      <c r="BE100" s="150">
        <f aca="true" t="shared" si="0" ref="BE100:BE105">IF(U100="základní",N100,0)</f>
        <v>0</v>
      </c>
      <c r="BF100" s="150">
        <f aca="true" t="shared" si="1" ref="BF100:BF105">IF(U100="snížená",N100,0)</f>
        <v>0</v>
      </c>
      <c r="BG100" s="150">
        <f aca="true" t="shared" si="2" ref="BG100:BG105">IF(U100="zákl. přenesená",N100,0)</f>
        <v>0</v>
      </c>
      <c r="BH100" s="150">
        <f aca="true" t="shared" si="3" ref="BH100:BH105">IF(U100="sníž. přenesená",N100,0)</f>
        <v>0</v>
      </c>
      <c r="BI100" s="150">
        <f aca="true" t="shared" si="4" ref="BI100:BI105">IF(U100="nulová",N100,0)</f>
        <v>0</v>
      </c>
      <c r="BJ100" s="149" t="s">
        <v>88</v>
      </c>
      <c r="BK100" s="148"/>
      <c r="BL100" s="148"/>
      <c r="BM100" s="148"/>
    </row>
    <row r="101" spans="2:65" s="1" customFormat="1" ht="18" customHeight="1" hidden="1">
      <c r="B101" s="38"/>
      <c r="C101" s="39"/>
      <c r="D101" s="218" t="s">
        <v>156</v>
      </c>
      <c r="E101" s="219"/>
      <c r="F101" s="219"/>
      <c r="G101" s="219"/>
      <c r="H101" s="219"/>
      <c r="I101" s="39"/>
      <c r="J101" s="39"/>
      <c r="K101" s="39"/>
      <c r="L101" s="39"/>
      <c r="M101" s="39"/>
      <c r="N101" s="220">
        <f>ROUND(N88*T101,2)</f>
        <v>0</v>
      </c>
      <c r="O101" s="221"/>
      <c r="P101" s="221"/>
      <c r="Q101" s="221"/>
      <c r="R101" s="40"/>
      <c r="S101" s="145"/>
      <c r="T101" s="146"/>
      <c r="U101" s="147" t="s">
        <v>45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155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88</v>
      </c>
      <c r="BK101" s="148"/>
      <c r="BL101" s="148"/>
      <c r="BM101" s="148"/>
    </row>
    <row r="102" spans="2:65" s="1" customFormat="1" ht="18" customHeight="1" hidden="1">
      <c r="B102" s="38"/>
      <c r="C102" s="39"/>
      <c r="D102" s="218" t="s">
        <v>157</v>
      </c>
      <c r="E102" s="219"/>
      <c r="F102" s="219"/>
      <c r="G102" s="219"/>
      <c r="H102" s="219"/>
      <c r="I102" s="39"/>
      <c r="J102" s="39"/>
      <c r="K102" s="39"/>
      <c r="L102" s="39"/>
      <c r="M102" s="39"/>
      <c r="N102" s="220">
        <f>ROUND(N88*T102,2)</f>
        <v>0</v>
      </c>
      <c r="O102" s="221"/>
      <c r="P102" s="221"/>
      <c r="Q102" s="221"/>
      <c r="R102" s="40"/>
      <c r="S102" s="145"/>
      <c r="T102" s="146"/>
      <c r="U102" s="147" t="s">
        <v>45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155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88</v>
      </c>
      <c r="BK102" s="148"/>
      <c r="BL102" s="148"/>
      <c r="BM102" s="148"/>
    </row>
    <row r="103" spans="2:65" s="1" customFormat="1" ht="18" customHeight="1" hidden="1">
      <c r="B103" s="38"/>
      <c r="C103" s="39"/>
      <c r="D103" s="218" t="s">
        <v>158</v>
      </c>
      <c r="E103" s="219"/>
      <c r="F103" s="219"/>
      <c r="G103" s="219"/>
      <c r="H103" s="219"/>
      <c r="I103" s="39"/>
      <c r="J103" s="39"/>
      <c r="K103" s="39"/>
      <c r="L103" s="39"/>
      <c r="M103" s="39"/>
      <c r="N103" s="220">
        <f>ROUND(N88*T103,2)</f>
        <v>0</v>
      </c>
      <c r="O103" s="221"/>
      <c r="P103" s="221"/>
      <c r="Q103" s="221"/>
      <c r="R103" s="40"/>
      <c r="S103" s="145"/>
      <c r="T103" s="146"/>
      <c r="U103" s="147" t="s">
        <v>45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155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88</v>
      </c>
      <c r="BK103" s="148"/>
      <c r="BL103" s="148"/>
      <c r="BM103" s="148"/>
    </row>
    <row r="104" spans="2:65" s="1" customFormat="1" ht="18" customHeight="1" hidden="1">
      <c r="B104" s="38"/>
      <c r="C104" s="39"/>
      <c r="D104" s="218" t="s">
        <v>159</v>
      </c>
      <c r="E104" s="219"/>
      <c r="F104" s="219"/>
      <c r="G104" s="219"/>
      <c r="H104" s="219"/>
      <c r="I104" s="39"/>
      <c r="J104" s="39"/>
      <c r="K104" s="39"/>
      <c r="L104" s="39"/>
      <c r="M104" s="39"/>
      <c r="N104" s="220">
        <f>ROUND(N88*T104,2)</f>
        <v>0</v>
      </c>
      <c r="O104" s="221"/>
      <c r="P104" s="221"/>
      <c r="Q104" s="221"/>
      <c r="R104" s="40"/>
      <c r="S104" s="145"/>
      <c r="T104" s="146"/>
      <c r="U104" s="147" t="s">
        <v>45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155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88</v>
      </c>
      <c r="BK104" s="148"/>
      <c r="BL104" s="148"/>
      <c r="BM104" s="148"/>
    </row>
    <row r="105" spans="2:65" s="1" customFormat="1" ht="18" customHeight="1" hidden="1">
      <c r="B105" s="38"/>
      <c r="C105" s="39"/>
      <c r="D105" s="109" t="s">
        <v>160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220">
        <f>ROUND(N88*T105,2)</f>
        <v>0</v>
      </c>
      <c r="O105" s="221"/>
      <c r="P105" s="221"/>
      <c r="Q105" s="221"/>
      <c r="R105" s="40"/>
      <c r="S105" s="145"/>
      <c r="T105" s="151"/>
      <c r="U105" s="152" t="s">
        <v>45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161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88</v>
      </c>
      <c r="BK105" s="148"/>
      <c r="BL105" s="148"/>
      <c r="BM105" s="148"/>
    </row>
    <row r="106" spans="2:21" s="1" customFormat="1" ht="13.5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  <c r="T106" s="132"/>
      <c r="U106" s="132"/>
    </row>
    <row r="107" spans="2:21" s="1" customFormat="1" ht="29.25" customHeight="1">
      <c r="B107" s="38"/>
      <c r="C107" s="120" t="s">
        <v>134</v>
      </c>
      <c r="D107" s="121"/>
      <c r="E107" s="121"/>
      <c r="F107" s="121"/>
      <c r="G107" s="121"/>
      <c r="H107" s="121"/>
      <c r="I107" s="121"/>
      <c r="J107" s="121"/>
      <c r="K107" s="121"/>
      <c r="L107" s="215">
        <f>ROUND(SUM(N88+N99),2)</f>
        <v>0</v>
      </c>
      <c r="M107" s="215"/>
      <c r="N107" s="215"/>
      <c r="O107" s="215"/>
      <c r="P107" s="215"/>
      <c r="Q107" s="215"/>
      <c r="R107" s="40"/>
      <c r="T107" s="132"/>
      <c r="U107" s="132"/>
    </row>
    <row r="108" spans="2:21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T108" s="132"/>
      <c r="U108" s="132"/>
    </row>
    <row r="112" spans="2:18" s="1" customFormat="1" ht="6.95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18" s="1" customFormat="1" ht="36.95" customHeight="1">
      <c r="B113" s="38"/>
      <c r="C113" s="238" t="s">
        <v>162</v>
      </c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40"/>
    </row>
    <row r="114" spans="2:18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30" customHeight="1">
      <c r="B115" s="38"/>
      <c r="C115" s="33" t="s">
        <v>19</v>
      </c>
      <c r="D115" s="39"/>
      <c r="E115" s="39"/>
      <c r="F115" s="284" t="str">
        <f>F6</f>
        <v>Stavební úpravy Radnice Šluknov bez imobil</v>
      </c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39"/>
      <c r="R115" s="40"/>
    </row>
    <row r="116" spans="2:18" s="1" customFormat="1" ht="36.95" customHeight="1">
      <c r="B116" s="38"/>
      <c r="C116" s="72" t="s">
        <v>142</v>
      </c>
      <c r="D116" s="39"/>
      <c r="E116" s="39"/>
      <c r="F116" s="240" t="str">
        <f>F7</f>
        <v>161013.5.431 - Elektroinstalace obj. 413</v>
      </c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39"/>
      <c r="R116" s="40"/>
    </row>
    <row r="117" spans="2:18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8" customHeight="1">
      <c r="B118" s="38"/>
      <c r="C118" s="33" t="s">
        <v>24</v>
      </c>
      <c r="D118" s="39"/>
      <c r="E118" s="39"/>
      <c r="F118" s="31" t="str">
        <f>F9</f>
        <v xml:space="preserve"> </v>
      </c>
      <c r="G118" s="39"/>
      <c r="H118" s="39"/>
      <c r="I118" s="39"/>
      <c r="J118" s="39"/>
      <c r="K118" s="33" t="s">
        <v>26</v>
      </c>
      <c r="L118" s="39"/>
      <c r="M118" s="279" t="str">
        <f>IF(O9="","",O9)</f>
        <v>10. 12. 2014</v>
      </c>
      <c r="N118" s="279"/>
      <c r="O118" s="279"/>
      <c r="P118" s="279"/>
      <c r="Q118" s="39"/>
      <c r="R118" s="40"/>
    </row>
    <row r="119" spans="2:18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18" s="1" customFormat="1" ht="15">
      <c r="B120" s="38"/>
      <c r="C120" s="33" t="s">
        <v>28</v>
      </c>
      <c r="D120" s="39"/>
      <c r="E120" s="39"/>
      <c r="F120" s="31" t="str">
        <f>E12</f>
        <v>Město Šluknov</v>
      </c>
      <c r="G120" s="39"/>
      <c r="H120" s="39"/>
      <c r="I120" s="39"/>
      <c r="J120" s="39"/>
      <c r="K120" s="33" t="s">
        <v>35</v>
      </c>
      <c r="L120" s="39"/>
      <c r="M120" s="253" t="str">
        <f>E18</f>
        <v>Multitechnik Divize II, s.r.o.</v>
      </c>
      <c r="N120" s="253"/>
      <c r="O120" s="253"/>
      <c r="P120" s="253"/>
      <c r="Q120" s="253"/>
      <c r="R120" s="40"/>
    </row>
    <row r="121" spans="2:18" s="1" customFormat="1" ht="14.45" customHeight="1">
      <c r="B121" s="38"/>
      <c r="C121" s="33" t="s">
        <v>33</v>
      </c>
      <c r="D121" s="39"/>
      <c r="E121" s="39"/>
      <c r="F121" s="31" t="str">
        <f>IF(E15="","",E15)</f>
        <v>Vyplň údaj</v>
      </c>
      <c r="G121" s="39"/>
      <c r="H121" s="39"/>
      <c r="I121" s="39"/>
      <c r="J121" s="39"/>
      <c r="K121" s="33" t="s">
        <v>38</v>
      </c>
      <c r="L121" s="39"/>
      <c r="M121" s="253" t="str">
        <f>E21</f>
        <v>Ing. Kulík Milan</v>
      </c>
      <c r="N121" s="253"/>
      <c r="O121" s="253"/>
      <c r="P121" s="253"/>
      <c r="Q121" s="253"/>
      <c r="R121" s="40"/>
    </row>
    <row r="122" spans="2:18" s="1" customFormat="1" ht="10.3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27" s="8" customFormat="1" ht="29.25" customHeight="1">
      <c r="B123" s="153"/>
      <c r="C123" s="154" t="s">
        <v>163</v>
      </c>
      <c r="D123" s="155" t="s">
        <v>164</v>
      </c>
      <c r="E123" s="155" t="s">
        <v>62</v>
      </c>
      <c r="F123" s="280" t="s">
        <v>165</v>
      </c>
      <c r="G123" s="280"/>
      <c r="H123" s="280"/>
      <c r="I123" s="280"/>
      <c r="J123" s="155" t="s">
        <v>166</v>
      </c>
      <c r="K123" s="155" t="s">
        <v>167</v>
      </c>
      <c r="L123" s="281" t="s">
        <v>168</v>
      </c>
      <c r="M123" s="281"/>
      <c r="N123" s="280" t="s">
        <v>147</v>
      </c>
      <c r="O123" s="280"/>
      <c r="P123" s="280"/>
      <c r="Q123" s="282"/>
      <c r="R123" s="156"/>
      <c r="T123" s="83" t="s">
        <v>169</v>
      </c>
      <c r="U123" s="84" t="s">
        <v>44</v>
      </c>
      <c r="V123" s="84" t="s">
        <v>170</v>
      </c>
      <c r="W123" s="84" t="s">
        <v>171</v>
      </c>
      <c r="X123" s="84" t="s">
        <v>172</v>
      </c>
      <c r="Y123" s="84" t="s">
        <v>173</v>
      </c>
      <c r="Z123" s="84" t="s">
        <v>174</v>
      </c>
      <c r="AA123" s="85" t="s">
        <v>175</v>
      </c>
    </row>
    <row r="124" spans="2:63" s="1" customFormat="1" ht="29.25" customHeight="1">
      <c r="B124" s="38"/>
      <c r="C124" s="87" t="s">
        <v>144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273">
        <f>BK124</f>
        <v>0</v>
      </c>
      <c r="O124" s="274"/>
      <c r="P124" s="274"/>
      <c r="Q124" s="274"/>
      <c r="R124" s="40"/>
      <c r="T124" s="86"/>
      <c r="U124" s="54"/>
      <c r="V124" s="54"/>
      <c r="W124" s="157">
        <f>W125+W132+W148+W190+W193+W205+W244+W266+W401+W460</f>
        <v>0</v>
      </c>
      <c r="X124" s="54"/>
      <c r="Y124" s="157">
        <f>Y125+Y132+Y148+Y190+Y193+Y205+Y244+Y266+Y401+Y460</f>
        <v>0</v>
      </c>
      <c r="Z124" s="54"/>
      <c r="AA124" s="158">
        <f>AA125+AA132+AA148+AA190+AA193+AA205+AA244+AA266+AA401+AA460</f>
        <v>0</v>
      </c>
      <c r="AT124" s="21" t="s">
        <v>79</v>
      </c>
      <c r="AU124" s="21" t="s">
        <v>149</v>
      </c>
      <c r="BK124" s="159">
        <f>BK125+BK132+BK148+BK190+BK193+BK205+BK244+BK266+BK401+BK460</f>
        <v>0</v>
      </c>
    </row>
    <row r="125" spans="2:63" s="9" customFormat="1" ht="37.35" customHeight="1">
      <c r="B125" s="160"/>
      <c r="C125" s="161"/>
      <c r="D125" s="162" t="s">
        <v>3123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301">
        <f>BK125</f>
        <v>0</v>
      </c>
      <c r="O125" s="302"/>
      <c r="P125" s="302"/>
      <c r="Q125" s="302"/>
      <c r="R125" s="163"/>
      <c r="T125" s="164"/>
      <c r="U125" s="161"/>
      <c r="V125" s="161"/>
      <c r="W125" s="165">
        <f>SUM(W126:W131)</f>
        <v>0</v>
      </c>
      <c r="X125" s="161"/>
      <c r="Y125" s="165">
        <f>SUM(Y126:Y131)</f>
        <v>0</v>
      </c>
      <c r="Z125" s="161"/>
      <c r="AA125" s="166">
        <f>SUM(AA126:AA131)</f>
        <v>0</v>
      </c>
      <c r="AR125" s="167" t="s">
        <v>88</v>
      </c>
      <c r="AT125" s="168" t="s">
        <v>79</v>
      </c>
      <c r="AU125" s="168" t="s">
        <v>80</v>
      </c>
      <c r="AY125" s="167" t="s">
        <v>176</v>
      </c>
      <c r="BK125" s="169">
        <f>SUM(BK126:BK131)</f>
        <v>0</v>
      </c>
    </row>
    <row r="126" spans="2:65" s="1" customFormat="1" ht="22.5" customHeight="1">
      <c r="B126" s="38"/>
      <c r="C126" s="171" t="s">
        <v>812</v>
      </c>
      <c r="D126" s="171" t="s">
        <v>177</v>
      </c>
      <c r="E126" s="172" t="s">
        <v>3040</v>
      </c>
      <c r="F126" s="265" t="s">
        <v>3041</v>
      </c>
      <c r="G126" s="265"/>
      <c r="H126" s="265"/>
      <c r="I126" s="265"/>
      <c r="J126" s="173" t="s">
        <v>461</v>
      </c>
      <c r="K126" s="174">
        <v>8</v>
      </c>
      <c r="L126" s="266">
        <v>0</v>
      </c>
      <c r="M126" s="267"/>
      <c r="N126" s="268">
        <f>ROUND(L126*K126,2)</f>
        <v>0</v>
      </c>
      <c r="O126" s="268"/>
      <c r="P126" s="268"/>
      <c r="Q126" s="268"/>
      <c r="R126" s="40"/>
      <c r="T126" s="175" t="s">
        <v>22</v>
      </c>
      <c r="U126" s="47" t="s">
        <v>45</v>
      </c>
      <c r="V126" s="39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1" t="s">
        <v>181</v>
      </c>
      <c r="AT126" s="21" t="s">
        <v>177</v>
      </c>
      <c r="AU126" s="21" t="s">
        <v>88</v>
      </c>
      <c r="AY126" s="21" t="s">
        <v>176</v>
      </c>
      <c r="BE126" s="113">
        <f>IF(U126="základní",N126,0)</f>
        <v>0</v>
      </c>
      <c r="BF126" s="113">
        <f>IF(U126="snížená",N126,0)</f>
        <v>0</v>
      </c>
      <c r="BG126" s="113">
        <f>IF(U126="zákl. přenesená",N126,0)</f>
        <v>0</v>
      </c>
      <c r="BH126" s="113">
        <f>IF(U126="sníž. přenesená",N126,0)</f>
        <v>0</v>
      </c>
      <c r="BI126" s="113">
        <f>IF(U126="nulová",N126,0)</f>
        <v>0</v>
      </c>
      <c r="BJ126" s="21" t="s">
        <v>88</v>
      </c>
      <c r="BK126" s="113">
        <f>ROUND(L126*K126,2)</f>
        <v>0</v>
      </c>
      <c r="BL126" s="21" t="s">
        <v>181</v>
      </c>
      <c r="BM126" s="21" t="s">
        <v>3132</v>
      </c>
    </row>
    <row r="127" spans="2:51" s="10" customFormat="1" ht="22.5" customHeight="1">
      <c r="B127" s="178"/>
      <c r="C127" s="179"/>
      <c r="D127" s="179"/>
      <c r="E127" s="180" t="s">
        <v>22</v>
      </c>
      <c r="F127" s="269" t="s">
        <v>3133</v>
      </c>
      <c r="G127" s="270"/>
      <c r="H127" s="270"/>
      <c r="I127" s="270"/>
      <c r="J127" s="179"/>
      <c r="K127" s="181">
        <v>8</v>
      </c>
      <c r="L127" s="179"/>
      <c r="M127" s="179"/>
      <c r="N127" s="179"/>
      <c r="O127" s="179"/>
      <c r="P127" s="179"/>
      <c r="Q127" s="179"/>
      <c r="R127" s="182"/>
      <c r="T127" s="183"/>
      <c r="U127" s="179"/>
      <c r="V127" s="179"/>
      <c r="W127" s="179"/>
      <c r="X127" s="179"/>
      <c r="Y127" s="179"/>
      <c r="Z127" s="179"/>
      <c r="AA127" s="184"/>
      <c r="AT127" s="185" t="s">
        <v>199</v>
      </c>
      <c r="AU127" s="185" t="s">
        <v>88</v>
      </c>
      <c r="AV127" s="10" t="s">
        <v>140</v>
      </c>
      <c r="AW127" s="10" t="s">
        <v>37</v>
      </c>
      <c r="AX127" s="10" t="s">
        <v>80</v>
      </c>
      <c r="AY127" s="185" t="s">
        <v>176</v>
      </c>
    </row>
    <row r="128" spans="2:51" s="11" customFormat="1" ht="22.5" customHeight="1">
      <c r="B128" s="186"/>
      <c r="C128" s="187"/>
      <c r="D128" s="187"/>
      <c r="E128" s="188" t="s">
        <v>22</v>
      </c>
      <c r="F128" s="271" t="s">
        <v>200</v>
      </c>
      <c r="G128" s="272"/>
      <c r="H128" s="272"/>
      <c r="I128" s="272"/>
      <c r="J128" s="187"/>
      <c r="K128" s="189">
        <v>8</v>
      </c>
      <c r="L128" s="187"/>
      <c r="M128" s="187"/>
      <c r="N128" s="187"/>
      <c r="O128" s="187"/>
      <c r="P128" s="187"/>
      <c r="Q128" s="187"/>
      <c r="R128" s="190"/>
      <c r="T128" s="191"/>
      <c r="U128" s="187"/>
      <c r="V128" s="187"/>
      <c r="W128" s="187"/>
      <c r="X128" s="187"/>
      <c r="Y128" s="187"/>
      <c r="Z128" s="187"/>
      <c r="AA128" s="192"/>
      <c r="AT128" s="193" t="s">
        <v>199</v>
      </c>
      <c r="AU128" s="193" t="s">
        <v>88</v>
      </c>
      <c r="AV128" s="11" t="s">
        <v>181</v>
      </c>
      <c r="AW128" s="11" t="s">
        <v>37</v>
      </c>
      <c r="AX128" s="11" t="s">
        <v>88</v>
      </c>
      <c r="AY128" s="193" t="s">
        <v>176</v>
      </c>
    </row>
    <row r="129" spans="2:65" s="1" customFormat="1" ht="22.5" customHeight="1">
      <c r="B129" s="38"/>
      <c r="C129" s="202" t="s">
        <v>816</v>
      </c>
      <c r="D129" s="202" t="s">
        <v>352</v>
      </c>
      <c r="E129" s="203" t="s">
        <v>3043</v>
      </c>
      <c r="F129" s="307" t="s">
        <v>3044</v>
      </c>
      <c r="G129" s="307"/>
      <c r="H129" s="307"/>
      <c r="I129" s="307"/>
      <c r="J129" s="204" t="s">
        <v>461</v>
      </c>
      <c r="K129" s="205">
        <v>4</v>
      </c>
      <c r="L129" s="308">
        <v>0</v>
      </c>
      <c r="M129" s="309"/>
      <c r="N129" s="310">
        <f>ROUND(L129*K129,2)</f>
        <v>0</v>
      </c>
      <c r="O129" s="268"/>
      <c r="P129" s="268"/>
      <c r="Q129" s="268"/>
      <c r="R129" s="40"/>
      <c r="T129" s="175" t="s">
        <v>22</v>
      </c>
      <c r="U129" s="47" t="s">
        <v>45</v>
      </c>
      <c r="V129" s="39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1" t="s">
        <v>209</v>
      </c>
      <c r="AT129" s="21" t="s">
        <v>352</v>
      </c>
      <c r="AU129" s="21" t="s">
        <v>88</v>
      </c>
      <c r="AY129" s="21" t="s">
        <v>176</v>
      </c>
      <c r="BE129" s="113">
        <f>IF(U129="základní",N129,0)</f>
        <v>0</v>
      </c>
      <c r="BF129" s="113">
        <f>IF(U129="snížená",N129,0)</f>
        <v>0</v>
      </c>
      <c r="BG129" s="113">
        <f>IF(U129="zákl. přenesená",N129,0)</f>
        <v>0</v>
      </c>
      <c r="BH129" s="113">
        <f>IF(U129="sníž. přenesená",N129,0)</f>
        <v>0</v>
      </c>
      <c r="BI129" s="113">
        <f>IF(U129="nulová",N129,0)</f>
        <v>0</v>
      </c>
      <c r="BJ129" s="21" t="s">
        <v>88</v>
      </c>
      <c r="BK129" s="113">
        <f>ROUND(L129*K129,2)</f>
        <v>0</v>
      </c>
      <c r="BL129" s="21" t="s">
        <v>181</v>
      </c>
      <c r="BM129" s="21" t="s">
        <v>3134</v>
      </c>
    </row>
    <row r="130" spans="2:51" s="10" customFormat="1" ht="22.5" customHeight="1">
      <c r="B130" s="178"/>
      <c r="C130" s="179"/>
      <c r="D130" s="179"/>
      <c r="E130" s="180" t="s">
        <v>22</v>
      </c>
      <c r="F130" s="269" t="s">
        <v>3135</v>
      </c>
      <c r="G130" s="270"/>
      <c r="H130" s="270"/>
      <c r="I130" s="270"/>
      <c r="J130" s="179"/>
      <c r="K130" s="181">
        <v>4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199</v>
      </c>
      <c r="AU130" s="185" t="s">
        <v>88</v>
      </c>
      <c r="AV130" s="10" t="s">
        <v>140</v>
      </c>
      <c r="AW130" s="10" t="s">
        <v>37</v>
      </c>
      <c r="AX130" s="10" t="s">
        <v>80</v>
      </c>
      <c r="AY130" s="185" t="s">
        <v>176</v>
      </c>
    </row>
    <row r="131" spans="2:51" s="11" customFormat="1" ht="22.5" customHeight="1">
      <c r="B131" s="186"/>
      <c r="C131" s="187"/>
      <c r="D131" s="187"/>
      <c r="E131" s="188" t="s">
        <v>22</v>
      </c>
      <c r="F131" s="271" t="s">
        <v>200</v>
      </c>
      <c r="G131" s="272"/>
      <c r="H131" s="272"/>
      <c r="I131" s="272"/>
      <c r="J131" s="187"/>
      <c r="K131" s="189">
        <v>4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199</v>
      </c>
      <c r="AU131" s="193" t="s">
        <v>88</v>
      </c>
      <c r="AV131" s="11" t="s">
        <v>181</v>
      </c>
      <c r="AW131" s="11" t="s">
        <v>37</v>
      </c>
      <c r="AX131" s="11" t="s">
        <v>88</v>
      </c>
      <c r="AY131" s="193" t="s">
        <v>176</v>
      </c>
    </row>
    <row r="132" spans="2:63" s="9" customFormat="1" ht="37.35" customHeight="1">
      <c r="B132" s="160"/>
      <c r="C132" s="161"/>
      <c r="D132" s="162" t="s">
        <v>3124</v>
      </c>
      <c r="E132" s="162"/>
      <c r="F132" s="162"/>
      <c r="G132" s="162"/>
      <c r="H132" s="162"/>
      <c r="I132" s="162"/>
      <c r="J132" s="162"/>
      <c r="K132" s="162"/>
      <c r="L132" s="162"/>
      <c r="M132" s="162"/>
      <c r="N132" s="301">
        <f>BK132</f>
        <v>0</v>
      </c>
      <c r="O132" s="302"/>
      <c r="P132" s="302"/>
      <c r="Q132" s="302"/>
      <c r="R132" s="163"/>
      <c r="T132" s="164"/>
      <c r="U132" s="161"/>
      <c r="V132" s="161"/>
      <c r="W132" s="165">
        <f>SUM(W133:W147)</f>
        <v>0</v>
      </c>
      <c r="X132" s="161"/>
      <c r="Y132" s="165">
        <f>SUM(Y133:Y147)</f>
        <v>0</v>
      </c>
      <c r="Z132" s="161"/>
      <c r="AA132" s="166">
        <f>SUM(AA133:AA147)</f>
        <v>0</v>
      </c>
      <c r="AR132" s="167" t="s">
        <v>88</v>
      </c>
      <c r="AT132" s="168" t="s">
        <v>79</v>
      </c>
      <c r="AU132" s="168" t="s">
        <v>80</v>
      </c>
      <c r="AY132" s="167" t="s">
        <v>176</v>
      </c>
      <c r="BK132" s="169">
        <f>SUM(BK133:BK147)</f>
        <v>0</v>
      </c>
    </row>
    <row r="133" spans="2:65" s="1" customFormat="1" ht="22.5" customHeight="1">
      <c r="B133" s="38"/>
      <c r="C133" s="171" t="s">
        <v>820</v>
      </c>
      <c r="D133" s="171" t="s">
        <v>177</v>
      </c>
      <c r="E133" s="172" t="s">
        <v>3136</v>
      </c>
      <c r="F133" s="265" t="s">
        <v>3137</v>
      </c>
      <c r="G133" s="265"/>
      <c r="H133" s="265"/>
      <c r="I133" s="265"/>
      <c r="J133" s="173" t="s">
        <v>461</v>
      </c>
      <c r="K133" s="174">
        <v>2</v>
      </c>
      <c r="L133" s="266">
        <v>0</v>
      </c>
      <c r="M133" s="267"/>
      <c r="N133" s="268">
        <f>ROUND(L133*K133,2)</f>
        <v>0</v>
      </c>
      <c r="O133" s="268"/>
      <c r="P133" s="268"/>
      <c r="Q133" s="268"/>
      <c r="R133" s="40"/>
      <c r="T133" s="175" t="s">
        <v>22</v>
      </c>
      <c r="U133" s="47" t="s">
        <v>45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1" t="s">
        <v>181</v>
      </c>
      <c r="AT133" s="21" t="s">
        <v>177</v>
      </c>
      <c r="AU133" s="21" t="s">
        <v>88</v>
      </c>
      <c r="AY133" s="21" t="s">
        <v>176</v>
      </c>
      <c r="BE133" s="113">
        <f>IF(U133="základní",N133,0)</f>
        <v>0</v>
      </c>
      <c r="BF133" s="113">
        <f>IF(U133="snížená",N133,0)</f>
        <v>0</v>
      </c>
      <c r="BG133" s="113">
        <f>IF(U133="zákl. přenesená",N133,0)</f>
        <v>0</v>
      </c>
      <c r="BH133" s="113">
        <f>IF(U133="sníž. přenesená",N133,0)</f>
        <v>0</v>
      </c>
      <c r="BI133" s="113">
        <f>IF(U133="nulová",N133,0)</f>
        <v>0</v>
      </c>
      <c r="BJ133" s="21" t="s">
        <v>88</v>
      </c>
      <c r="BK133" s="113">
        <f>ROUND(L133*K133,2)</f>
        <v>0</v>
      </c>
      <c r="BL133" s="21" t="s">
        <v>181</v>
      </c>
      <c r="BM133" s="21" t="s">
        <v>3138</v>
      </c>
    </row>
    <row r="134" spans="2:65" s="1" customFormat="1" ht="22.5" customHeight="1">
      <c r="B134" s="38"/>
      <c r="C134" s="202" t="s">
        <v>833</v>
      </c>
      <c r="D134" s="202" t="s">
        <v>352</v>
      </c>
      <c r="E134" s="203" t="s">
        <v>3139</v>
      </c>
      <c r="F134" s="307" t="s">
        <v>3140</v>
      </c>
      <c r="G134" s="307"/>
      <c r="H134" s="307"/>
      <c r="I134" s="307"/>
      <c r="J134" s="204" t="s">
        <v>2627</v>
      </c>
      <c r="K134" s="205">
        <v>2</v>
      </c>
      <c r="L134" s="308">
        <v>0</v>
      </c>
      <c r="M134" s="309"/>
      <c r="N134" s="310">
        <f>ROUND(L134*K134,2)</f>
        <v>0</v>
      </c>
      <c r="O134" s="268"/>
      <c r="P134" s="268"/>
      <c r="Q134" s="268"/>
      <c r="R134" s="40"/>
      <c r="T134" s="175" t="s">
        <v>22</v>
      </c>
      <c r="U134" s="47" t="s">
        <v>45</v>
      </c>
      <c r="V134" s="39"/>
      <c r="W134" s="176">
        <f>V134*K134</f>
        <v>0</v>
      </c>
      <c r="X134" s="176">
        <v>0</v>
      </c>
      <c r="Y134" s="176">
        <f>X134*K134</f>
        <v>0</v>
      </c>
      <c r="Z134" s="176">
        <v>0</v>
      </c>
      <c r="AA134" s="177">
        <f>Z134*K134</f>
        <v>0</v>
      </c>
      <c r="AR134" s="21" t="s">
        <v>209</v>
      </c>
      <c r="AT134" s="21" t="s">
        <v>352</v>
      </c>
      <c r="AU134" s="21" t="s">
        <v>88</v>
      </c>
      <c r="AY134" s="21" t="s">
        <v>176</v>
      </c>
      <c r="BE134" s="113">
        <f>IF(U134="základní",N134,0)</f>
        <v>0</v>
      </c>
      <c r="BF134" s="113">
        <f>IF(U134="snížená",N134,0)</f>
        <v>0</v>
      </c>
      <c r="BG134" s="113">
        <f>IF(U134="zákl. přenesená",N134,0)</f>
        <v>0</v>
      </c>
      <c r="BH134" s="113">
        <f>IF(U134="sníž. přenesená",N134,0)</f>
        <v>0</v>
      </c>
      <c r="BI134" s="113">
        <f>IF(U134="nulová",N134,0)</f>
        <v>0</v>
      </c>
      <c r="BJ134" s="21" t="s">
        <v>88</v>
      </c>
      <c r="BK134" s="113">
        <f>ROUND(L134*K134,2)</f>
        <v>0</v>
      </c>
      <c r="BL134" s="21" t="s">
        <v>181</v>
      </c>
      <c r="BM134" s="21" t="s">
        <v>3141</v>
      </c>
    </row>
    <row r="135" spans="2:65" s="1" customFormat="1" ht="22.5" customHeight="1">
      <c r="B135" s="38"/>
      <c r="C135" s="202" t="s">
        <v>841</v>
      </c>
      <c r="D135" s="202" t="s">
        <v>352</v>
      </c>
      <c r="E135" s="203" t="s">
        <v>3142</v>
      </c>
      <c r="F135" s="307" t="s">
        <v>3143</v>
      </c>
      <c r="G135" s="307"/>
      <c r="H135" s="307"/>
      <c r="I135" s="307"/>
      <c r="J135" s="204" t="s">
        <v>2627</v>
      </c>
      <c r="K135" s="205">
        <v>7</v>
      </c>
      <c r="L135" s="308">
        <v>0</v>
      </c>
      <c r="M135" s="309"/>
      <c r="N135" s="310">
        <f>ROUND(L135*K135,2)</f>
        <v>0</v>
      </c>
      <c r="O135" s="268"/>
      <c r="P135" s="268"/>
      <c r="Q135" s="268"/>
      <c r="R135" s="40"/>
      <c r="T135" s="175" t="s">
        <v>22</v>
      </c>
      <c r="U135" s="47" t="s">
        <v>45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1" t="s">
        <v>209</v>
      </c>
      <c r="AT135" s="21" t="s">
        <v>352</v>
      </c>
      <c r="AU135" s="21" t="s">
        <v>88</v>
      </c>
      <c r="AY135" s="21" t="s">
        <v>176</v>
      </c>
      <c r="BE135" s="113">
        <f>IF(U135="základní",N135,0)</f>
        <v>0</v>
      </c>
      <c r="BF135" s="113">
        <f>IF(U135="snížená",N135,0)</f>
        <v>0</v>
      </c>
      <c r="BG135" s="113">
        <f>IF(U135="zákl. přenesená",N135,0)</f>
        <v>0</v>
      </c>
      <c r="BH135" s="113">
        <f>IF(U135="sníž. přenesená",N135,0)</f>
        <v>0</v>
      </c>
      <c r="BI135" s="113">
        <f>IF(U135="nulová",N135,0)</f>
        <v>0</v>
      </c>
      <c r="BJ135" s="21" t="s">
        <v>88</v>
      </c>
      <c r="BK135" s="113">
        <f>ROUND(L135*K135,2)</f>
        <v>0</v>
      </c>
      <c r="BL135" s="21" t="s">
        <v>181</v>
      </c>
      <c r="BM135" s="21" t="s">
        <v>3144</v>
      </c>
    </row>
    <row r="136" spans="2:65" s="1" customFormat="1" ht="31.5" customHeight="1">
      <c r="B136" s="38"/>
      <c r="C136" s="171" t="s">
        <v>855</v>
      </c>
      <c r="D136" s="171" t="s">
        <v>177</v>
      </c>
      <c r="E136" s="172" t="s">
        <v>3046</v>
      </c>
      <c r="F136" s="265" t="s">
        <v>3047</v>
      </c>
      <c r="G136" s="265"/>
      <c r="H136" s="265"/>
      <c r="I136" s="265"/>
      <c r="J136" s="173" t="s">
        <v>315</v>
      </c>
      <c r="K136" s="174">
        <v>1008</v>
      </c>
      <c r="L136" s="266">
        <v>0</v>
      </c>
      <c r="M136" s="267"/>
      <c r="N136" s="268">
        <f>ROUND(L136*K136,2)</f>
        <v>0</v>
      </c>
      <c r="O136" s="268"/>
      <c r="P136" s="268"/>
      <c r="Q136" s="268"/>
      <c r="R136" s="40"/>
      <c r="T136" s="175" t="s">
        <v>22</v>
      </c>
      <c r="U136" s="47" t="s">
        <v>45</v>
      </c>
      <c r="V136" s="39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1" t="s">
        <v>181</v>
      </c>
      <c r="AT136" s="21" t="s">
        <v>177</v>
      </c>
      <c r="AU136" s="21" t="s">
        <v>88</v>
      </c>
      <c r="AY136" s="21" t="s">
        <v>176</v>
      </c>
      <c r="BE136" s="113">
        <f>IF(U136="základní",N136,0)</f>
        <v>0</v>
      </c>
      <c r="BF136" s="113">
        <f>IF(U136="snížená",N136,0)</f>
        <v>0</v>
      </c>
      <c r="BG136" s="113">
        <f>IF(U136="zákl. přenesená",N136,0)</f>
        <v>0</v>
      </c>
      <c r="BH136" s="113">
        <f>IF(U136="sníž. přenesená",N136,0)</f>
        <v>0</v>
      </c>
      <c r="BI136" s="113">
        <f>IF(U136="nulová",N136,0)</f>
        <v>0</v>
      </c>
      <c r="BJ136" s="21" t="s">
        <v>88</v>
      </c>
      <c r="BK136" s="113">
        <f>ROUND(L136*K136,2)</f>
        <v>0</v>
      </c>
      <c r="BL136" s="21" t="s">
        <v>181</v>
      </c>
      <c r="BM136" s="21" t="s">
        <v>3145</v>
      </c>
    </row>
    <row r="137" spans="2:47" s="1" customFormat="1" ht="42" customHeight="1">
      <c r="B137" s="38"/>
      <c r="C137" s="39"/>
      <c r="D137" s="39"/>
      <c r="E137" s="39"/>
      <c r="F137" s="315" t="s">
        <v>3048</v>
      </c>
      <c r="G137" s="316"/>
      <c r="H137" s="316"/>
      <c r="I137" s="316"/>
      <c r="J137" s="39"/>
      <c r="K137" s="39"/>
      <c r="L137" s="39"/>
      <c r="M137" s="39"/>
      <c r="N137" s="39"/>
      <c r="O137" s="39"/>
      <c r="P137" s="39"/>
      <c r="Q137" s="39"/>
      <c r="R137" s="40"/>
      <c r="T137" s="146"/>
      <c r="U137" s="39"/>
      <c r="V137" s="39"/>
      <c r="W137" s="39"/>
      <c r="X137" s="39"/>
      <c r="Y137" s="39"/>
      <c r="Z137" s="39"/>
      <c r="AA137" s="81"/>
      <c r="AT137" s="21" t="s">
        <v>475</v>
      </c>
      <c r="AU137" s="21" t="s">
        <v>88</v>
      </c>
    </row>
    <row r="138" spans="2:65" s="1" customFormat="1" ht="22.5" customHeight="1">
      <c r="B138" s="38"/>
      <c r="C138" s="202" t="s">
        <v>860</v>
      </c>
      <c r="D138" s="202" t="s">
        <v>352</v>
      </c>
      <c r="E138" s="203" t="s">
        <v>3049</v>
      </c>
      <c r="F138" s="307" t="s">
        <v>3050</v>
      </c>
      <c r="G138" s="307"/>
      <c r="H138" s="307"/>
      <c r="I138" s="307"/>
      <c r="J138" s="204" t="s">
        <v>2627</v>
      </c>
      <c r="K138" s="205">
        <v>70</v>
      </c>
      <c r="L138" s="308">
        <v>0</v>
      </c>
      <c r="M138" s="309"/>
      <c r="N138" s="310">
        <f>ROUND(L138*K138,2)</f>
        <v>0</v>
      </c>
      <c r="O138" s="268"/>
      <c r="P138" s="268"/>
      <c r="Q138" s="268"/>
      <c r="R138" s="40"/>
      <c r="T138" s="175" t="s">
        <v>22</v>
      </c>
      <c r="U138" s="47" t="s">
        <v>45</v>
      </c>
      <c r="V138" s="39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1" t="s">
        <v>209</v>
      </c>
      <c r="AT138" s="21" t="s">
        <v>352</v>
      </c>
      <c r="AU138" s="21" t="s">
        <v>88</v>
      </c>
      <c r="AY138" s="21" t="s">
        <v>176</v>
      </c>
      <c r="BE138" s="113">
        <f>IF(U138="základní",N138,0)</f>
        <v>0</v>
      </c>
      <c r="BF138" s="113">
        <f>IF(U138="snížená",N138,0)</f>
        <v>0</v>
      </c>
      <c r="BG138" s="113">
        <f>IF(U138="zákl. přenesená",N138,0)</f>
        <v>0</v>
      </c>
      <c r="BH138" s="113">
        <f>IF(U138="sníž. přenesená",N138,0)</f>
        <v>0</v>
      </c>
      <c r="BI138" s="113">
        <f>IF(U138="nulová",N138,0)</f>
        <v>0</v>
      </c>
      <c r="BJ138" s="21" t="s">
        <v>88</v>
      </c>
      <c r="BK138" s="113">
        <f>ROUND(L138*K138,2)</f>
        <v>0</v>
      </c>
      <c r="BL138" s="21" t="s">
        <v>181</v>
      </c>
      <c r="BM138" s="21" t="s">
        <v>3146</v>
      </c>
    </row>
    <row r="139" spans="2:51" s="10" customFormat="1" ht="22.5" customHeight="1">
      <c r="B139" s="178"/>
      <c r="C139" s="179"/>
      <c r="D139" s="179"/>
      <c r="E139" s="180" t="s">
        <v>22</v>
      </c>
      <c r="F139" s="269" t="s">
        <v>3147</v>
      </c>
      <c r="G139" s="270"/>
      <c r="H139" s="270"/>
      <c r="I139" s="270"/>
      <c r="J139" s="179"/>
      <c r="K139" s="181">
        <v>70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199</v>
      </c>
      <c r="AU139" s="185" t="s">
        <v>88</v>
      </c>
      <c r="AV139" s="10" t="s">
        <v>140</v>
      </c>
      <c r="AW139" s="10" t="s">
        <v>37</v>
      </c>
      <c r="AX139" s="10" t="s">
        <v>80</v>
      </c>
      <c r="AY139" s="185" t="s">
        <v>176</v>
      </c>
    </row>
    <row r="140" spans="2:51" s="11" customFormat="1" ht="22.5" customHeight="1">
      <c r="B140" s="186"/>
      <c r="C140" s="187"/>
      <c r="D140" s="187"/>
      <c r="E140" s="188" t="s">
        <v>22</v>
      </c>
      <c r="F140" s="271" t="s">
        <v>200</v>
      </c>
      <c r="G140" s="272"/>
      <c r="H140" s="272"/>
      <c r="I140" s="272"/>
      <c r="J140" s="187"/>
      <c r="K140" s="189">
        <v>70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199</v>
      </c>
      <c r="AU140" s="193" t="s">
        <v>88</v>
      </c>
      <c r="AV140" s="11" t="s">
        <v>181</v>
      </c>
      <c r="AW140" s="11" t="s">
        <v>37</v>
      </c>
      <c r="AX140" s="11" t="s">
        <v>88</v>
      </c>
      <c r="AY140" s="193" t="s">
        <v>176</v>
      </c>
    </row>
    <row r="141" spans="2:65" s="1" customFormat="1" ht="31.5" customHeight="1">
      <c r="B141" s="38"/>
      <c r="C141" s="202" t="s">
        <v>869</v>
      </c>
      <c r="D141" s="202" t="s">
        <v>352</v>
      </c>
      <c r="E141" s="203" t="s">
        <v>3052</v>
      </c>
      <c r="F141" s="307" t="s">
        <v>3053</v>
      </c>
      <c r="G141" s="307"/>
      <c r="H141" s="307"/>
      <c r="I141" s="307"/>
      <c r="J141" s="204" t="s">
        <v>315</v>
      </c>
      <c r="K141" s="205">
        <v>1008</v>
      </c>
      <c r="L141" s="308">
        <v>0</v>
      </c>
      <c r="M141" s="309"/>
      <c r="N141" s="310">
        <f>ROUND(L141*K141,2)</f>
        <v>0</v>
      </c>
      <c r="O141" s="268"/>
      <c r="P141" s="268"/>
      <c r="Q141" s="268"/>
      <c r="R141" s="40"/>
      <c r="T141" s="175" t="s">
        <v>22</v>
      </c>
      <c r="U141" s="47" t="s">
        <v>45</v>
      </c>
      <c r="V141" s="39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1" t="s">
        <v>209</v>
      </c>
      <c r="AT141" s="21" t="s">
        <v>352</v>
      </c>
      <c r="AU141" s="21" t="s">
        <v>88</v>
      </c>
      <c r="AY141" s="21" t="s">
        <v>176</v>
      </c>
      <c r="BE141" s="113">
        <f>IF(U141="základní",N141,0)</f>
        <v>0</v>
      </c>
      <c r="BF141" s="113">
        <f>IF(U141="snížená",N141,0)</f>
        <v>0</v>
      </c>
      <c r="BG141" s="113">
        <f>IF(U141="zákl. přenesená",N141,0)</f>
        <v>0</v>
      </c>
      <c r="BH141" s="113">
        <f>IF(U141="sníž. přenesená",N141,0)</f>
        <v>0</v>
      </c>
      <c r="BI141" s="113">
        <f>IF(U141="nulová",N141,0)</f>
        <v>0</v>
      </c>
      <c r="BJ141" s="21" t="s">
        <v>88</v>
      </c>
      <c r="BK141" s="113">
        <f>ROUND(L141*K141,2)</f>
        <v>0</v>
      </c>
      <c r="BL141" s="21" t="s">
        <v>181</v>
      </c>
      <c r="BM141" s="21" t="s">
        <v>3148</v>
      </c>
    </row>
    <row r="142" spans="2:51" s="10" customFormat="1" ht="22.5" customHeight="1">
      <c r="B142" s="178"/>
      <c r="C142" s="179"/>
      <c r="D142" s="179"/>
      <c r="E142" s="180" t="s">
        <v>22</v>
      </c>
      <c r="F142" s="269" t="s">
        <v>3149</v>
      </c>
      <c r="G142" s="270"/>
      <c r="H142" s="270"/>
      <c r="I142" s="270"/>
      <c r="J142" s="179"/>
      <c r="K142" s="181">
        <v>1008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199</v>
      </c>
      <c r="AU142" s="185" t="s">
        <v>88</v>
      </c>
      <c r="AV142" s="10" t="s">
        <v>140</v>
      </c>
      <c r="AW142" s="10" t="s">
        <v>37</v>
      </c>
      <c r="AX142" s="10" t="s">
        <v>80</v>
      </c>
      <c r="AY142" s="185" t="s">
        <v>176</v>
      </c>
    </row>
    <row r="143" spans="2:51" s="11" customFormat="1" ht="22.5" customHeight="1">
      <c r="B143" s="186"/>
      <c r="C143" s="187"/>
      <c r="D143" s="187"/>
      <c r="E143" s="188" t="s">
        <v>22</v>
      </c>
      <c r="F143" s="271" t="s">
        <v>200</v>
      </c>
      <c r="G143" s="272"/>
      <c r="H143" s="272"/>
      <c r="I143" s="272"/>
      <c r="J143" s="187"/>
      <c r="K143" s="189">
        <v>1008</v>
      </c>
      <c r="L143" s="187"/>
      <c r="M143" s="187"/>
      <c r="N143" s="187"/>
      <c r="O143" s="187"/>
      <c r="P143" s="187"/>
      <c r="Q143" s="187"/>
      <c r="R143" s="190"/>
      <c r="T143" s="191"/>
      <c r="U143" s="187"/>
      <c r="V143" s="187"/>
      <c r="W143" s="187"/>
      <c r="X143" s="187"/>
      <c r="Y143" s="187"/>
      <c r="Z143" s="187"/>
      <c r="AA143" s="192"/>
      <c r="AT143" s="193" t="s">
        <v>199</v>
      </c>
      <c r="AU143" s="193" t="s">
        <v>88</v>
      </c>
      <c r="AV143" s="11" t="s">
        <v>181</v>
      </c>
      <c r="AW143" s="11" t="s">
        <v>37</v>
      </c>
      <c r="AX143" s="11" t="s">
        <v>88</v>
      </c>
      <c r="AY143" s="193" t="s">
        <v>176</v>
      </c>
    </row>
    <row r="144" spans="2:65" s="1" customFormat="1" ht="31.5" customHeight="1">
      <c r="B144" s="38"/>
      <c r="C144" s="171" t="s">
        <v>876</v>
      </c>
      <c r="D144" s="171" t="s">
        <v>177</v>
      </c>
      <c r="E144" s="172" t="s">
        <v>3062</v>
      </c>
      <c r="F144" s="265" t="s">
        <v>3063</v>
      </c>
      <c r="G144" s="265"/>
      <c r="H144" s="265"/>
      <c r="I144" s="265"/>
      <c r="J144" s="173" t="s">
        <v>461</v>
      </c>
      <c r="K144" s="174">
        <v>36</v>
      </c>
      <c r="L144" s="266">
        <v>0</v>
      </c>
      <c r="M144" s="267"/>
      <c r="N144" s="268">
        <f>ROUND(L144*K144,2)</f>
        <v>0</v>
      </c>
      <c r="O144" s="268"/>
      <c r="P144" s="268"/>
      <c r="Q144" s="268"/>
      <c r="R144" s="40"/>
      <c r="T144" s="175" t="s">
        <v>22</v>
      </c>
      <c r="U144" s="47" t="s">
        <v>45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1" t="s">
        <v>181</v>
      </c>
      <c r="AT144" s="21" t="s">
        <v>177</v>
      </c>
      <c r="AU144" s="21" t="s">
        <v>88</v>
      </c>
      <c r="AY144" s="21" t="s">
        <v>176</v>
      </c>
      <c r="BE144" s="113">
        <f>IF(U144="základní",N144,0)</f>
        <v>0</v>
      </c>
      <c r="BF144" s="113">
        <f>IF(U144="snížená",N144,0)</f>
        <v>0</v>
      </c>
      <c r="BG144" s="113">
        <f>IF(U144="zákl. přenesená",N144,0)</f>
        <v>0</v>
      </c>
      <c r="BH144" s="113">
        <f>IF(U144="sníž. přenesená",N144,0)</f>
        <v>0</v>
      </c>
      <c r="BI144" s="113">
        <f>IF(U144="nulová",N144,0)</f>
        <v>0</v>
      </c>
      <c r="BJ144" s="21" t="s">
        <v>88</v>
      </c>
      <c r="BK144" s="113">
        <f>ROUND(L144*K144,2)</f>
        <v>0</v>
      </c>
      <c r="BL144" s="21" t="s">
        <v>181</v>
      </c>
      <c r="BM144" s="21" t="s">
        <v>3150</v>
      </c>
    </row>
    <row r="145" spans="2:65" s="1" customFormat="1" ht="31.5" customHeight="1">
      <c r="B145" s="38"/>
      <c r="C145" s="202" t="s">
        <v>882</v>
      </c>
      <c r="D145" s="202" t="s">
        <v>352</v>
      </c>
      <c r="E145" s="203" t="s">
        <v>3065</v>
      </c>
      <c r="F145" s="307" t="s">
        <v>3066</v>
      </c>
      <c r="G145" s="307"/>
      <c r="H145" s="307"/>
      <c r="I145" s="307"/>
      <c r="J145" s="204" t="s">
        <v>461</v>
      </c>
      <c r="K145" s="205">
        <v>36</v>
      </c>
      <c r="L145" s="308">
        <v>0</v>
      </c>
      <c r="M145" s="309"/>
      <c r="N145" s="310">
        <f>ROUND(L145*K145,2)</f>
        <v>0</v>
      </c>
      <c r="O145" s="268"/>
      <c r="P145" s="268"/>
      <c r="Q145" s="268"/>
      <c r="R145" s="40"/>
      <c r="T145" s="175" t="s">
        <v>22</v>
      </c>
      <c r="U145" s="47" t="s">
        <v>45</v>
      </c>
      <c r="V145" s="39"/>
      <c r="W145" s="176">
        <f>V145*K145</f>
        <v>0</v>
      </c>
      <c r="X145" s="176">
        <v>0</v>
      </c>
      <c r="Y145" s="176">
        <f>X145*K145</f>
        <v>0</v>
      </c>
      <c r="Z145" s="176">
        <v>0</v>
      </c>
      <c r="AA145" s="177">
        <f>Z145*K145</f>
        <v>0</v>
      </c>
      <c r="AR145" s="21" t="s">
        <v>209</v>
      </c>
      <c r="AT145" s="21" t="s">
        <v>352</v>
      </c>
      <c r="AU145" s="21" t="s">
        <v>88</v>
      </c>
      <c r="AY145" s="21" t="s">
        <v>176</v>
      </c>
      <c r="BE145" s="113">
        <f>IF(U145="základní",N145,0)</f>
        <v>0</v>
      </c>
      <c r="BF145" s="113">
        <f>IF(U145="snížená",N145,0)</f>
        <v>0</v>
      </c>
      <c r="BG145" s="113">
        <f>IF(U145="zákl. přenesená",N145,0)</f>
        <v>0</v>
      </c>
      <c r="BH145" s="113">
        <f>IF(U145="sníž. přenesená",N145,0)</f>
        <v>0</v>
      </c>
      <c r="BI145" s="113">
        <f>IF(U145="nulová",N145,0)</f>
        <v>0</v>
      </c>
      <c r="BJ145" s="21" t="s">
        <v>88</v>
      </c>
      <c r="BK145" s="113">
        <f>ROUND(L145*K145,2)</f>
        <v>0</v>
      </c>
      <c r="BL145" s="21" t="s">
        <v>181</v>
      </c>
      <c r="BM145" s="21" t="s">
        <v>3151</v>
      </c>
    </row>
    <row r="146" spans="2:51" s="10" customFormat="1" ht="22.5" customHeight="1">
      <c r="B146" s="178"/>
      <c r="C146" s="179"/>
      <c r="D146" s="179"/>
      <c r="E146" s="180" t="s">
        <v>22</v>
      </c>
      <c r="F146" s="269" t="s">
        <v>3152</v>
      </c>
      <c r="G146" s="270"/>
      <c r="H146" s="270"/>
      <c r="I146" s="270"/>
      <c r="J146" s="179"/>
      <c r="K146" s="181">
        <v>36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199</v>
      </c>
      <c r="AU146" s="185" t="s">
        <v>88</v>
      </c>
      <c r="AV146" s="10" t="s">
        <v>140</v>
      </c>
      <c r="AW146" s="10" t="s">
        <v>37</v>
      </c>
      <c r="AX146" s="10" t="s">
        <v>80</v>
      </c>
      <c r="AY146" s="185" t="s">
        <v>176</v>
      </c>
    </row>
    <row r="147" spans="2:51" s="11" customFormat="1" ht="22.5" customHeight="1">
      <c r="B147" s="186"/>
      <c r="C147" s="187"/>
      <c r="D147" s="187"/>
      <c r="E147" s="188" t="s">
        <v>22</v>
      </c>
      <c r="F147" s="271" t="s">
        <v>200</v>
      </c>
      <c r="G147" s="272"/>
      <c r="H147" s="272"/>
      <c r="I147" s="272"/>
      <c r="J147" s="187"/>
      <c r="K147" s="189">
        <v>36</v>
      </c>
      <c r="L147" s="187"/>
      <c r="M147" s="187"/>
      <c r="N147" s="187"/>
      <c r="O147" s="187"/>
      <c r="P147" s="187"/>
      <c r="Q147" s="187"/>
      <c r="R147" s="190"/>
      <c r="T147" s="191"/>
      <c r="U147" s="187"/>
      <c r="V147" s="187"/>
      <c r="W147" s="187"/>
      <c r="X147" s="187"/>
      <c r="Y147" s="187"/>
      <c r="Z147" s="187"/>
      <c r="AA147" s="192"/>
      <c r="AT147" s="193" t="s">
        <v>199</v>
      </c>
      <c r="AU147" s="193" t="s">
        <v>88</v>
      </c>
      <c r="AV147" s="11" t="s">
        <v>181</v>
      </c>
      <c r="AW147" s="11" t="s">
        <v>37</v>
      </c>
      <c r="AX147" s="11" t="s">
        <v>88</v>
      </c>
      <c r="AY147" s="193" t="s">
        <v>176</v>
      </c>
    </row>
    <row r="148" spans="2:63" s="9" customFormat="1" ht="37.35" customHeight="1">
      <c r="B148" s="160"/>
      <c r="C148" s="161"/>
      <c r="D148" s="162" t="s">
        <v>3125</v>
      </c>
      <c r="E148" s="162"/>
      <c r="F148" s="162"/>
      <c r="G148" s="162"/>
      <c r="H148" s="162"/>
      <c r="I148" s="162"/>
      <c r="J148" s="162"/>
      <c r="K148" s="162"/>
      <c r="L148" s="162"/>
      <c r="M148" s="162"/>
      <c r="N148" s="301">
        <f>BK148</f>
        <v>0</v>
      </c>
      <c r="O148" s="302"/>
      <c r="P148" s="302"/>
      <c r="Q148" s="302"/>
      <c r="R148" s="163"/>
      <c r="T148" s="164"/>
      <c r="U148" s="161"/>
      <c r="V148" s="161"/>
      <c r="W148" s="165">
        <f>SUM(W149:W189)</f>
        <v>0</v>
      </c>
      <c r="X148" s="161"/>
      <c r="Y148" s="165">
        <f>SUM(Y149:Y189)</f>
        <v>0</v>
      </c>
      <c r="Z148" s="161"/>
      <c r="AA148" s="166">
        <f>SUM(AA149:AA189)</f>
        <v>0</v>
      </c>
      <c r="AR148" s="167" t="s">
        <v>88</v>
      </c>
      <c r="AT148" s="168" t="s">
        <v>79</v>
      </c>
      <c r="AU148" s="168" t="s">
        <v>80</v>
      </c>
      <c r="AY148" s="167" t="s">
        <v>176</v>
      </c>
      <c r="BK148" s="169">
        <f>SUM(BK149:BK189)</f>
        <v>0</v>
      </c>
    </row>
    <row r="149" spans="2:65" s="1" customFormat="1" ht="31.5" customHeight="1">
      <c r="B149" s="38"/>
      <c r="C149" s="171" t="s">
        <v>887</v>
      </c>
      <c r="D149" s="171" t="s">
        <v>177</v>
      </c>
      <c r="E149" s="172" t="s">
        <v>3084</v>
      </c>
      <c r="F149" s="265" t="s">
        <v>3085</v>
      </c>
      <c r="G149" s="265"/>
      <c r="H149" s="265"/>
      <c r="I149" s="265"/>
      <c r="J149" s="173" t="s">
        <v>3086</v>
      </c>
      <c r="K149" s="174">
        <v>0.01</v>
      </c>
      <c r="L149" s="266">
        <v>0</v>
      </c>
      <c r="M149" s="267"/>
      <c r="N149" s="268">
        <f>ROUND(L149*K149,2)</f>
        <v>0</v>
      </c>
      <c r="O149" s="268"/>
      <c r="P149" s="268"/>
      <c r="Q149" s="268"/>
      <c r="R149" s="40"/>
      <c r="T149" s="175" t="s">
        <v>22</v>
      </c>
      <c r="U149" s="47" t="s">
        <v>45</v>
      </c>
      <c r="V149" s="39"/>
      <c r="W149" s="176">
        <f>V149*K149</f>
        <v>0</v>
      </c>
      <c r="X149" s="176">
        <v>0</v>
      </c>
      <c r="Y149" s="176">
        <f>X149*K149</f>
        <v>0</v>
      </c>
      <c r="Z149" s="176">
        <v>0</v>
      </c>
      <c r="AA149" s="177">
        <f>Z149*K149</f>
        <v>0</v>
      </c>
      <c r="AR149" s="21" t="s">
        <v>181</v>
      </c>
      <c r="AT149" s="21" t="s">
        <v>177</v>
      </c>
      <c r="AU149" s="21" t="s">
        <v>88</v>
      </c>
      <c r="AY149" s="21" t="s">
        <v>176</v>
      </c>
      <c r="BE149" s="113">
        <f>IF(U149="základní",N149,0)</f>
        <v>0</v>
      </c>
      <c r="BF149" s="113">
        <f>IF(U149="snížená",N149,0)</f>
        <v>0</v>
      </c>
      <c r="BG149" s="113">
        <f>IF(U149="zákl. přenesená",N149,0)</f>
        <v>0</v>
      </c>
      <c r="BH149" s="113">
        <f>IF(U149="sníž. přenesená",N149,0)</f>
        <v>0</v>
      </c>
      <c r="BI149" s="113">
        <f>IF(U149="nulová",N149,0)</f>
        <v>0</v>
      </c>
      <c r="BJ149" s="21" t="s">
        <v>88</v>
      </c>
      <c r="BK149" s="113">
        <f>ROUND(L149*K149,2)</f>
        <v>0</v>
      </c>
      <c r="BL149" s="21" t="s">
        <v>181</v>
      </c>
      <c r="BM149" s="21" t="s">
        <v>3153</v>
      </c>
    </row>
    <row r="150" spans="2:47" s="1" customFormat="1" ht="78" customHeight="1">
      <c r="B150" s="38"/>
      <c r="C150" s="39"/>
      <c r="D150" s="39"/>
      <c r="E150" s="39"/>
      <c r="F150" s="315" t="s">
        <v>3087</v>
      </c>
      <c r="G150" s="316"/>
      <c r="H150" s="316"/>
      <c r="I150" s="316"/>
      <c r="J150" s="39"/>
      <c r="K150" s="39"/>
      <c r="L150" s="39"/>
      <c r="M150" s="39"/>
      <c r="N150" s="39"/>
      <c r="O150" s="39"/>
      <c r="P150" s="39"/>
      <c r="Q150" s="39"/>
      <c r="R150" s="40"/>
      <c r="T150" s="146"/>
      <c r="U150" s="39"/>
      <c r="V150" s="39"/>
      <c r="W150" s="39"/>
      <c r="X150" s="39"/>
      <c r="Y150" s="39"/>
      <c r="Z150" s="39"/>
      <c r="AA150" s="81"/>
      <c r="AT150" s="21" t="s">
        <v>475</v>
      </c>
      <c r="AU150" s="21" t="s">
        <v>88</v>
      </c>
    </row>
    <row r="151" spans="2:65" s="1" customFormat="1" ht="31.5" customHeight="1">
      <c r="B151" s="38"/>
      <c r="C151" s="171" t="s">
        <v>892</v>
      </c>
      <c r="D151" s="171" t="s">
        <v>177</v>
      </c>
      <c r="E151" s="172" t="s">
        <v>3088</v>
      </c>
      <c r="F151" s="265" t="s">
        <v>3089</v>
      </c>
      <c r="G151" s="265"/>
      <c r="H151" s="265"/>
      <c r="I151" s="265"/>
      <c r="J151" s="173" t="s">
        <v>3086</v>
      </c>
      <c r="K151" s="174">
        <v>0.02</v>
      </c>
      <c r="L151" s="266">
        <v>0</v>
      </c>
      <c r="M151" s="267"/>
      <c r="N151" s="268">
        <f>ROUND(L151*K151,2)</f>
        <v>0</v>
      </c>
      <c r="O151" s="268"/>
      <c r="P151" s="268"/>
      <c r="Q151" s="268"/>
      <c r="R151" s="40"/>
      <c r="T151" s="175" t="s">
        <v>22</v>
      </c>
      <c r="U151" s="47" t="s">
        <v>45</v>
      </c>
      <c r="V151" s="39"/>
      <c r="W151" s="176">
        <f>V151*K151</f>
        <v>0</v>
      </c>
      <c r="X151" s="176">
        <v>0</v>
      </c>
      <c r="Y151" s="176">
        <f>X151*K151</f>
        <v>0</v>
      </c>
      <c r="Z151" s="176">
        <v>0</v>
      </c>
      <c r="AA151" s="177">
        <f>Z151*K151</f>
        <v>0</v>
      </c>
      <c r="AR151" s="21" t="s">
        <v>181</v>
      </c>
      <c r="AT151" s="21" t="s">
        <v>177</v>
      </c>
      <c r="AU151" s="21" t="s">
        <v>88</v>
      </c>
      <c r="AY151" s="21" t="s">
        <v>176</v>
      </c>
      <c r="BE151" s="113">
        <f>IF(U151="základní",N151,0)</f>
        <v>0</v>
      </c>
      <c r="BF151" s="113">
        <f>IF(U151="snížená",N151,0)</f>
        <v>0</v>
      </c>
      <c r="BG151" s="113">
        <f>IF(U151="zákl. přenesená",N151,0)</f>
        <v>0</v>
      </c>
      <c r="BH151" s="113">
        <f>IF(U151="sníž. přenesená",N151,0)</f>
        <v>0</v>
      </c>
      <c r="BI151" s="113">
        <f>IF(U151="nulová",N151,0)</f>
        <v>0</v>
      </c>
      <c r="BJ151" s="21" t="s">
        <v>88</v>
      </c>
      <c r="BK151" s="113">
        <f>ROUND(L151*K151,2)</f>
        <v>0</v>
      </c>
      <c r="BL151" s="21" t="s">
        <v>181</v>
      </c>
      <c r="BM151" s="21" t="s">
        <v>3154</v>
      </c>
    </row>
    <row r="152" spans="2:47" s="1" customFormat="1" ht="78" customHeight="1">
      <c r="B152" s="38"/>
      <c r="C152" s="39"/>
      <c r="D152" s="39"/>
      <c r="E152" s="39"/>
      <c r="F152" s="315" t="s">
        <v>3087</v>
      </c>
      <c r="G152" s="316"/>
      <c r="H152" s="316"/>
      <c r="I152" s="316"/>
      <c r="J152" s="39"/>
      <c r="K152" s="39"/>
      <c r="L152" s="39"/>
      <c r="M152" s="39"/>
      <c r="N152" s="39"/>
      <c r="O152" s="39"/>
      <c r="P152" s="39"/>
      <c r="Q152" s="39"/>
      <c r="R152" s="40"/>
      <c r="T152" s="146"/>
      <c r="U152" s="39"/>
      <c r="V152" s="39"/>
      <c r="W152" s="39"/>
      <c r="X152" s="39"/>
      <c r="Y152" s="39"/>
      <c r="Z152" s="39"/>
      <c r="AA152" s="81"/>
      <c r="AT152" s="21" t="s">
        <v>475</v>
      </c>
      <c r="AU152" s="21" t="s">
        <v>88</v>
      </c>
    </row>
    <row r="153" spans="2:65" s="1" customFormat="1" ht="31.5" customHeight="1">
      <c r="B153" s="38"/>
      <c r="C153" s="171" t="s">
        <v>897</v>
      </c>
      <c r="D153" s="171" t="s">
        <v>177</v>
      </c>
      <c r="E153" s="172" t="s">
        <v>3090</v>
      </c>
      <c r="F153" s="265" t="s">
        <v>3091</v>
      </c>
      <c r="G153" s="265"/>
      <c r="H153" s="265"/>
      <c r="I153" s="265"/>
      <c r="J153" s="173" t="s">
        <v>269</v>
      </c>
      <c r="K153" s="174">
        <v>0.5</v>
      </c>
      <c r="L153" s="266">
        <v>0</v>
      </c>
      <c r="M153" s="267"/>
      <c r="N153" s="268">
        <f>ROUND(L153*K153,2)</f>
        <v>0</v>
      </c>
      <c r="O153" s="268"/>
      <c r="P153" s="268"/>
      <c r="Q153" s="268"/>
      <c r="R153" s="40"/>
      <c r="T153" s="175" t="s">
        <v>22</v>
      </c>
      <c r="U153" s="47" t="s">
        <v>45</v>
      </c>
      <c r="V153" s="39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1" t="s">
        <v>181</v>
      </c>
      <c r="AT153" s="21" t="s">
        <v>177</v>
      </c>
      <c r="AU153" s="21" t="s">
        <v>88</v>
      </c>
      <c r="AY153" s="21" t="s">
        <v>176</v>
      </c>
      <c r="BE153" s="113">
        <f>IF(U153="základní",N153,0)</f>
        <v>0</v>
      </c>
      <c r="BF153" s="113">
        <f>IF(U153="snížená",N153,0)</f>
        <v>0</v>
      </c>
      <c r="BG153" s="113">
        <f>IF(U153="zákl. přenesená",N153,0)</f>
        <v>0</v>
      </c>
      <c r="BH153" s="113">
        <f>IF(U153="sníž. přenesená",N153,0)</f>
        <v>0</v>
      </c>
      <c r="BI153" s="113">
        <f>IF(U153="nulová",N153,0)</f>
        <v>0</v>
      </c>
      <c r="BJ153" s="21" t="s">
        <v>88</v>
      </c>
      <c r="BK153" s="113">
        <f>ROUND(L153*K153,2)</f>
        <v>0</v>
      </c>
      <c r="BL153" s="21" t="s">
        <v>181</v>
      </c>
      <c r="BM153" s="21" t="s">
        <v>3155</v>
      </c>
    </row>
    <row r="154" spans="2:47" s="1" customFormat="1" ht="102" customHeight="1">
      <c r="B154" s="38"/>
      <c r="C154" s="39"/>
      <c r="D154" s="39"/>
      <c r="E154" s="39"/>
      <c r="F154" s="315" t="s">
        <v>3092</v>
      </c>
      <c r="G154" s="316"/>
      <c r="H154" s="316"/>
      <c r="I154" s="316"/>
      <c r="J154" s="39"/>
      <c r="K154" s="39"/>
      <c r="L154" s="39"/>
      <c r="M154" s="39"/>
      <c r="N154" s="39"/>
      <c r="O154" s="39"/>
      <c r="P154" s="39"/>
      <c r="Q154" s="39"/>
      <c r="R154" s="40"/>
      <c r="T154" s="146"/>
      <c r="U154" s="39"/>
      <c r="V154" s="39"/>
      <c r="W154" s="39"/>
      <c r="X154" s="39"/>
      <c r="Y154" s="39"/>
      <c r="Z154" s="39"/>
      <c r="AA154" s="81"/>
      <c r="AT154" s="21" t="s">
        <v>475</v>
      </c>
      <c r="AU154" s="21" t="s">
        <v>88</v>
      </c>
    </row>
    <row r="155" spans="2:51" s="10" customFormat="1" ht="22.5" customHeight="1">
      <c r="B155" s="178"/>
      <c r="C155" s="179"/>
      <c r="D155" s="179"/>
      <c r="E155" s="180" t="s">
        <v>22</v>
      </c>
      <c r="F155" s="303" t="s">
        <v>3156</v>
      </c>
      <c r="G155" s="304"/>
      <c r="H155" s="304"/>
      <c r="I155" s="304"/>
      <c r="J155" s="179"/>
      <c r="K155" s="181">
        <v>0.5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199</v>
      </c>
      <c r="AU155" s="185" t="s">
        <v>88</v>
      </c>
      <c r="AV155" s="10" t="s">
        <v>140</v>
      </c>
      <c r="AW155" s="10" t="s">
        <v>37</v>
      </c>
      <c r="AX155" s="10" t="s">
        <v>80</v>
      </c>
      <c r="AY155" s="185" t="s">
        <v>176</v>
      </c>
    </row>
    <row r="156" spans="2:51" s="11" customFormat="1" ht="22.5" customHeight="1">
      <c r="B156" s="186"/>
      <c r="C156" s="187"/>
      <c r="D156" s="187"/>
      <c r="E156" s="188" t="s">
        <v>22</v>
      </c>
      <c r="F156" s="271" t="s">
        <v>200</v>
      </c>
      <c r="G156" s="272"/>
      <c r="H156" s="272"/>
      <c r="I156" s="272"/>
      <c r="J156" s="187"/>
      <c r="K156" s="189">
        <v>0.5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199</v>
      </c>
      <c r="AU156" s="193" t="s">
        <v>88</v>
      </c>
      <c r="AV156" s="11" t="s">
        <v>181</v>
      </c>
      <c r="AW156" s="11" t="s">
        <v>37</v>
      </c>
      <c r="AX156" s="11" t="s">
        <v>88</v>
      </c>
      <c r="AY156" s="193" t="s">
        <v>176</v>
      </c>
    </row>
    <row r="157" spans="2:65" s="1" customFormat="1" ht="31.5" customHeight="1">
      <c r="B157" s="38"/>
      <c r="C157" s="171" t="s">
        <v>908</v>
      </c>
      <c r="D157" s="171" t="s">
        <v>177</v>
      </c>
      <c r="E157" s="172" t="s">
        <v>3094</v>
      </c>
      <c r="F157" s="265" t="s">
        <v>3095</v>
      </c>
      <c r="G157" s="265"/>
      <c r="H157" s="265"/>
      <c r="I157" s="265"/>
      <c r="J157" s="173" t="s">
        <v>269</v>
      </c>
      <c r="K157" s="174">
        <v>0.5</v>
      </c>
      <c r="L157" s="266">
        <v>0</v>
      </c>
      <c r="M157" s="267"/>
      <c r="N157" s="268">
        <f>ROUND(L157*K157,2)</f>
        <v>0</v>
      </c>
      <c r="O157" s="268"/>
      <c r="P157" s="268"/>
      <c r="Q157" s="268"/>
      <c r="R157" s="40"/>
      <c r="T157" s="175" t="s">
        <v>22</v>
      </c>
      <c r="U157" s="47" t="s">
        <v>45</v>
      </c>
      <c r="V157" s="39"/>
      <c r="W157" s="176">
        <f>V157*K157</f>
        <v>0</v>
      </c>
      <c r="X157" s="176">
        <v>0</v>
      </c>
      <c r="Y157" s="176">
        <f>X157*K157</f>
        <v>0</v>
      </c>
      <c r="Z157" s="176">
        <v>0</v>
      </c>
      <c r="AA157" s="177">
        <f>Z157*K157</f>
        <v>0</v>
      </c>
      <c r="AR157" s="21" t="s">
        <v>181</v>
      </c>
      <c r="AT157" s="21" t="s">
        <v>177</v>
      </c>
      <c r="AU157" s="21" t="s">
        <v>88</v>
      </c>
      <c r="AY157" s="21" t="s">
        <v>176</v>
      </c>
      <c r="BE157" s="113">
        <f>IF(U157="základní",N157,0)</f>
        <v>0</v>
      </c>
      <c r="BF157" s="113">
        <f>IF(U157="snížená",N157,0)</f>
        <v>0</v>
      </c>
      <c r="BG157" s="113">
        <f>IF(U157="zákl. přenesená",N157,0)</f>
        <v>0</v>
      </c>
      <c r="BH157" s="113">
        <f>IF(U157="sníž. přenesená",N157,0)</f>
        <v>0</v>
      </c>
      <c r="BI157" s="113">
        <f>IF(U157="nulová",N157,0)</f>
        <v>0</v>
      </c>
      <c r="BJ157" s="21" t="s">
        <v>88</v>
      </c>
      <c r="BK157" s="113">
        <f>ROUND(L157*K157,2)</f>
        <v>0</v>
      </c>
      <c r="BL157" s="21" t="s">
        <v>181</v>
      </c>
      <c r="BM157" s="21" t="s">
        <v>3157</v>
      </c>
    </row>
    <row r="158" spans="2:47" s="1" customFormat="1" ht="102" customHeight="1">
      <c r="B158" s="38"/>
      <c r="C158" s="39"/>
      <c r="D158" s="39"/>
      <c r="E158" s="39"/>
      <c r="F158" s="315" t="s">
        <v>3092</v>
      </c>
      <c r="G158" s="316"/>
      <c r="H158" s="316"/>
      <c r="I158" s="316"/>
      <c r="J158" s="39"/>
      <c r="K158" s="39"/>
      <c r="L158" s="39"/>
      <c r="M158" s="39"/>
      <c r="N158" s="39"/>
      <c r="O158" s="39"/>
      <c r="P158" s="39"/>
      <c r="Q158" s="39"/>
      <c r="R158" s="40"/>
      <c r="T158" s="146"/>
      <c r="U158" s="39"/>
      <c r="V158" s="39"/>
      <c r="W158" s="39"/>
      <c r="X158" s="39"/>
      <c r="Y158" s="39"/>
      <c r="Z158" s="39"/>
      <c r="AA158" s="81"/>
      <c r="AT158" s="21" t="s">
        <v>475</v>
      </c>
      <c r="AU158" s="21" t="s">
        <v>88</v>
      </c>
    </row>
    <row r="159" spans="2:51" s="10" customFormat="1" ht="22.5" customHeight="1">
      <c r="B159" s="178"/>
      <c r="C159" s="179"/>
      <c r="D159" s="179"/>
      <c r="E159" s="180" t="s">
        <v>22</v>
      </c>
      <c r="F159" s="303" t="s">
        <v>3156</v>
      </c>
      <c r="G159" s="304"/>
      <c r="H159" s="304"/>
      <c r="I159" s="304"/>
      <c r="J159" s="179"/>
      <c r="K159" s="181">
        <v>0.5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199</v>
      </c>
      <c r="AU159" s="185" t="s">
        <v>88</v>
      </c>
      <c r="AV159" s="10" t="s">
        <v>140</v>
      </c>
      <c r="AW159" s="10" t="s">
        <v>37</v>
      </c>
      <c r="AX159" s="10" t="s">
        <v>80</v>
      </c>
      <c r="AY159" s="185" t="s">
        <v>176</v>
      </c>
    </row>
    <row r="160" spans="2:51" s="11" customFormat="1" ht="22.5" customHeight="1">
      <c r="B160" s="186"/>
      <c r="C160" s="187"/>
      <c r="D160" s="187"/>
      <c r="E160" s="188" t="s">
        <v>22</v>
      </c>
      <c r="F160" s="271" t="s">
        <v>200</v>
      </c>
      <c r="G160" s="272"/>
      <c r="H160" s="272"/>
      <c r="I160" s="272"/>
      <c r="J160" s="187"/>
      <c r="K160" s="189">
        <v>0.5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199</v>
      </c>
      <c r="AU160" s="193" t="s">
        <v>88</v>
      </c>
      <c r="AV160" s="11" t="s">
        <v>181</v>
      </c>
      <c r="AW160" s="11" t="s">
        <v>37</v>
      </c>
      <c r="AX160" s="11" t="s">
        <v>88</v>
      </c>
      <c r="AY160" s="193" t="s">
        <v>176</v>
      </c>
    </row>
    <row r="161" spans="2:65" s="1" customFormat="1" ht="31.5" customHeight="1">
      <c r="B161" s="38"/>
      <c r="C161" s="171" t="s">
        <v>915</v>
      </c>
      <c r="D161" s="171" t="s">
        <v>177</v>
      </c>
      <c r="E161" s="172" t="s">
        <v>3096</v>
      </c>
      <c r="F161" s="265" t="s">
        <v>3097</v>
      </c>
      <c r="G161" s="265"/>
      <c r="H161" s="265"/>
      <c r="I161" s="265"/>
      <c r="J161" s="173" t="s">
        <v>180</v>
      </c>
      <c r="K161" s="174">
        <v>0.25</v>
      </c>
      <c r="L161" s="266">
        <v>0</v>
      </c>
      <c r="M161" s="267"/>
      <c r="N161" s="268">
        <f>ROUND(L161*K161,2)</f>
        <v>0</v>
      </c>
      <c r="O161" s="268"/>
      <c r="P161" s="268"/>
      <c r="Q161" s="268"/>
      <c r="R161" s="40"/>
      <c r="T161" s="175" t="s">
        <v>22</v>
      </c>
      <c r="U161" s="47" t="s">
        <v>45</v>
      </c>
      <c r="V161" s="39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1" t="s">
        <v>181</v>
      </c>
      <c r="AT161" s="21" t="s">
        <v>177</v>
      </c>
      <c r="AU161" s="21" t="s">
        <v>88</v>
      </c>
      <c r="AY161" s="21" t="s">
        <v>176</v>
      </c>
      <c r="BE161" s="113">
        <f>IF(U161="základní",N161,0)</f>
        <v>0</v>
      </c>
      <c r="BF161" s="113">
        <f>IF(U161="snížená",N161,0)</f>
        <v>0</v>
      </c>
      <c r="BG161" s="113">
        <f>IF(U161="zákl. přenesená",N161,0)</f>
        <v>0</v>
      </c>
      <c r="BH161" s="113">
        <f>IF(U161="sníž. přenesená",N161,0)</f>
        <v>0</v>
      </c>
      <c r="BI161" s="113">
        <f>IF(U161="nulová",N161,0)</f>
        <v>0</v>
      </c>
      <c r="BJ161" s="21" t="s">
        <v>88</v>
      </c>
      <c r="BK161" s="113">
        <f>ROUND(L161*K161,2)</f>
        <v>0</v>
      </c>
      <c r="BL161" s="21" t="s">
        <v>181</v>
      </c>
      <c r="BM161" s="21" t="s">
        <v>3158</v>
      </c>
    </row>
    <row r="162" spans="2:47" s="1" customFormat="1" ht="54" customHeight="1">
      <c r="B162" s="38"/>
      <c r="C162" s="39"/>
      <c r="D162" s="39"/>
      <c r="E162" s="39"/>
      <c r="F162" s="315" t="s">
        <v>3098</v>
      </c>
      <c r="G162" s="316"/>
      <c r="H162" s="316"/>
      <c r="I162" s="316"/>
      <c r="J162" s="39"/>
      <c r="K162" s="39"/>
      <c r="L162" s="39"/>
      <c r="M162" s="39"/>
      <c r="N162" s="39"/>
      <c r="O162" s="39"/>
      <c r="P162" s="39"/>
      <c r="Q162" s="39"/>
      <c r="R162" s="40"/>
      <c r="T162" s="146"/>
      <c r="U162" s="39"/>
      <c r="V162" s="39"/>
      <c r="W162" s="39"/>
      <c r="X162" s="39"/>
      <c r="Y162" s="39"/>
      <c r="Z162" s="39"/>
      <c r="AA162" s="81"/>
      <c r="AT162" s="21" t="s">
        <v>475</v>
      </c>
      <c r="AU162" s="21" t="s">
        <v>88</v>
      </c>
    </row>
    <row r="163" spans="2:51" s="10" customFormat="1" ht="22.5" customHeight="1">
      <c r="B163" s="178"/>
      <c r="C163" s="179"/>
      <c r="D163" s="179"/>
      <c r="E163" s="180" t="s">
        <v>22</v>
      </c>
      <c r="F163" s="303" t="s">
        <v>3159</v>
      </c>
      <c r="G163" s="304"/>
      <c r="H163" s="304"/>
      <c r="I163" s="304"/>
      <c r="J163" s="179"/>
      <c r="K163" s="181">
        <v>0.25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199</v>
      </c>
      <c r="AU163" s="185" t="s">
        <v>88</v>
      </c>
      <c r="AV163" s="10" t="s">
        <v>140</v>
      </c>
      <c r="AW163" s="10" t="s">
        <v>37</v>
      </c>
      <c r="AX163" s="10" t="s">
        <v>80</v>
      </c>
      <c r="AY163" s="185" t="s">
        <v>176</v>
      </c>
    </row>
    <row r="164" spans="2:51" s="11" customFormat="1" ht="22.5" customHeight="1">
      <c r="B164" s="186"/>
      <c r="C164" s="187"/>
      <c r="D164" s="187"/>
      <c r="E164" s="188" t="s">
        <v>22</v>
      </c>
      <c r="F164" s="271" t="s">
        <v>200</v>
      </c>
      <c r="G164" s="272"/>
      <c r="H164" s="272"/>
      <c r="I164" s="272"/>
      <c r="J164" s="187"/>
      <c r="K164" s="189">
        <v>0.25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199</v>
      </c>
      <c r="AU164" s="193" t="s">
        <v>88</v>
      </c>
      <c r="AV164" s="11" t="s">
        <v>181</v>
      </c>
      <c r="AW164" s="11" t="s">
        <v>37</v>
      </c>
      <c r="AX164" s="11" t="s">
        <v>88</v>
      </c>
      <c r="AY164" s="193" t="s">
        <v>176</v>
      </c>
    </row>
    <row r="165" spans="2:65" s="1" customFormat="1" ht="31.5" customHeight="1">
      <c r="B165" s="38"/>
      <c r="C165" s="171" t="s">
        <v>922</v>
      </c>
      <c r="D165" s="171" t="s">
        <v>177</v>
      </c>
      <c r="E165" s="172" t="s">
        <v>3100</v>
      </c>
      <c r="F165" s="265" t="s">
        <v>3101</v>
      </c>
      <c r="G165" s="265"/>
      <c r="H165" s="265"/>
      <c r="I165" s="265"/>
      <c r="J165" s="173" t="s">
        <v>461</v>
      </c>
      <c r="K165" s="174">
        <v>2</v>
      </c>
      <c r="L165" s="266">
        <v>0</v>
      </c>
      <c r="M165" s="267"/>
      <c r="N165" s="268">
        <f>ROUND(L165*K165,2)</f>
        <v>0</v>
      </c>
      <c r="O165" s="268"/>
      <c r="P165" s="268"/>
      <c r="Q165" s="268"/>
      <c r="R165" s="40"/>
      <c r="T165" s="175" t="s">
        <v>22</v>
      </c>
      <c r="U165" s="47" t="s">
        <v>45</v>
      </c>
      <c r="V165" s="39"/>
      <c r="W165" s="176">
        <f>V165*K165</f>
        <v>0</v>
      </c>
      <c r="X165" s="176">
        <v>0</v>
      </c>
      <c r="Y165" s="176">
        <f>X165*K165</f>
        <v>0</v>
      </c>
      <c r="Z165" s="176">
        <v>0</v>
      </c>
      <c r="AA165" s="177">
        <f>Z165*K165</f>
        <v>0</v>
      </c>
      <c r="AR165" s="21" t="s">
        <v>181</v>
      </c>
      <c r="AT165" s="21" t="s">
        <v>177</v>
      </c>
      <c r="AU165" s="21" t="s">
        <v>88</v>
      </c>
      <c r="AY165" s="21" t="s">
        <v>176</v>
      </c>
      <c r="BE165" s="113">
        <f>IF(U165="základní",N165,0)</f>
        <v>0</v>
      </c>
      <c r="BF165" s="113">
        <f>IF(U165="snížená",N165,0)</f>
        <v>0</v>
      </c>
      <c r="BG165" s="113">
        <f>IF(U165="zákl. přenesená",N165,0)</f>
        <v>0</v>
      </c>
      <c r="BH165" s="113">
        <f>IF(U165="sníž. přenesená",N165,0)</f>
        <v>0</v>
      </c>
      <c r="BI165" s="113">
        <f>IF(U165="nulová",N165,0)</f>
        <v>0</v>
      </c>
      <c r="BJ165" s="21" t="s">
        <v>88</v>
      </c>
      <c r="BK165" s="113">
        <f>ROUND(L165*K165,2)</f>
        <v>0</v>
      </c>
      <c r="BL165" s="21" t="s">
        <v>181</v>
      </c>
      <c r="BM165" s="21" t="s">
        <v>3160</v>
      </c>
    </row>
    <row r="166" spans="2:47" s="1" customFormat="1" ht="66" customHeight="1">
      <c r="B166" s="38"/>
      <c r="C166" s="39"/>
      <c r="D166" s="39"/>
      <c r="E166" s="39"/>
      <c r="F166" s="315" t="s">
        <v>3102</v>
      </c>
      <c r="G166" s="316"/>
      <c r="H166" s="316"/>
      <c r="I166" s="316"/>
      <c r="J166" s="39"/>
      <c r="K166" s="39"/>
      <c r="L166" s="39"/>
      <c r="M166" s="39"/>
      <c r="N166" s="39"/>
      <c r="O166" s="39"/>
      <c r="P166" s="39"/>
      <c r="Q166" s="39"/>
      <c r="R166" s="40"/>
      <c r="T166" s="146"/>
      <c r="U166" s="39"/>
      <c r="V166" s="39"/>
      <c r="W166" s="39"/>
      <c r="X166" s="39"/>
      <c r="Y166" s="39"/>
      <c r="Z166" s="39"/>
      <c r="AA166" s="81"/>
      <c r="AT166" s="21" t="s">
        <v>475</v>
      </c>
      <c r="AU166" s="21" t="s">
        <v>88</v>
      </c>
    </row>
    <row r="167" spans="2:65" s="1" customFormat="1" ht="31.5" customHeight="1">
      <c r="B167" s="38"/>
      <c r="C167" s="171" t="s">
        <v>930</v>
      </c>
      <c r="D167" s="171" t="s">
        <v>177</v>
      </c>
      <c r="E167" s="172" t="s">
        <v>3103</v>
      </c>
      <c r="F167" s="265" t="s">
        <v>3104</v>
      </c>
      <c r="G167" s="265"/>
      <c r="H167" s="265"/>
      <c r="I167" s="265"/>
      <c r="J167" s="173" t="s">
        <v>269</v>
      </c>
      <c r="K167" s="174">
        <v>0.5</v>
      </c>
      <c r="L167" s="266">
        <v>0</v>
      </c>
      <c r="M167" s="267"/>
      <c r="N167" s="268">
        <f>ROUND(L167*K167,2)</f>
        <v>0</v>
      </c>
      <c r="O167" s="268"/>
      <c r="P167" s="268"/>
      <c r="Q167" s="268"/>
      <c r="R167" s="40"/>
      <c r="T167" s="175" t="s">
        <v>22</v>
      </c>
      <c r="U167" s="47" t="s">
        <v>45</v>
      </c>
      <c r="V167" s="39"/>
      <c r="W167" s="176">
        <f>V167*K167</f>
        <v>0</v>
      </c>
      <c r="X167" s="176">
        <v>0</v>
      </c>
      <c r="Y167" s="176">
        <f>X167*K167</f>
        <v>0</v>
      </c>
      <c r="Z167" s="176">
        <v>0</v>
      </c>
      <c r="AA167" s="177">
        <f>Z167*K167</f>
        <v>0</v>
      </c>
      <c r="AR167" s="21" t="s">
        <v>181</v>
      </c>
      <c r="AT167" s="21" t="s">
        <v>177</v>
      </c>
      <c r="AU167" s="21" t="s">
        <v>88</v>
      </c>
      <c r="AY167" s="21" t="s">
        <v>176</v>
      </c>
      <c r="BE167" s="113">
        <f>IF(U167="základní",N167,0)</f>
        <v>0</v>
      </c>
      <c r="BF167" s="113">
        <f>IF(U167="snížená",N167,0)</f>
        <v>0</v>
      </c>
      <c r="BG167" s="113">
        <f>IF(U167="zákl. přenesená",N167,0)</f>
        <v>0</v>
      </c>
      <c r="BH167" s="113">
        <f>IF(U167="sníž. přenesená",N167,0)</f>
        <v>0</v>
      </c>
      <c r="BI167" s="113">
        <f>IF(U167="nulová",N167,0)</f>
        <v>0</v>
      </c>
      <c r="BJ167" s="21" t="s">
        <v>88</v>
      </c>
      <c r="BK167" s="113">
        <f>ROUND(L167*K167,2)</f>
        <v>0</v>
      </c>
      <c r="BL167" s="21" t="s">
        <v>181</v>
      </c>
      <c r="BM167" s="21" t="s">
        <v>3161</v>
      </c>
    </row>
    <row r="168" spans="2:47" s="1" customFormat="1" ht="162" customHeight="1">
      <c r="B168" s="38"/>
      <c r="C168" s="39"/>
      <c r="D168" s="39"/>
      <c r="E168" s="39"/>
      <c r="F168" s="315" t="s">
        <v>3105</v>
      </c>
      <c r="G168" s="316"/>
      <c r="H168" s="316"/>
      <c r="I168" s="316"/>
      <c r="J168" s="39"/>
      <c r="K168" s="39"/>
      <c r="L168" s="39"/>
      <c r="M168" s="39"/>
      <c r="N168" s="39"/>
      <c r="O168" s="39"/>
      <c r="P168" s="39"/>
      <c r="Q168" s="39"/>
      <c r="R168" s="40"/>
      <c r="T168" s="146"/>
      <c r="U168" s="39"/>
      <c r="V168" s="39"/>
      <c r="W168" s="39"/>
      <c r="X168" s="39"/>
      <c r="Y168" s="39"/>
      <c r="Z168" s="39"/>
      <c r="AA168" s="81"/>
      <c r="AT168" s="21" t="s">
        <v>475</v>
      </c>
      <c r="AU168" s="21" t="s">
        <v>88</v>
      </c>
    </row>
    <row r="169" spans="2:51" s="10" customFormat="1" ht="22.5" customHeight="1">
      <c r="B169" s="178"/>
      <c r="C169" s="179"/>
      <c r="D169" s="179"/>
      <c r="E169" s="180" t="s">
        <v>22</v>
      </c>
      <c r="F169" s="303" t="s">
        <v>3156</v>
      </c>
      <c r="G169" s="304"/>
      <c r="H169" s="304"/>
      <c r="I169" s="304"/>
      <c r="J169" s="179"/>
      <c r="K169" s="181">
        <v>0.5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199</v>
      </c>
      <c r="AU169" s="185" t="s">
        <v>88</v>
      </c>
      <c r="AV169" s="10" t="s">
        <v>140</v>
      </c>
      <c r="AW169" s="10" t="s">
        <v>37</v>
      </c>
      <c r="AX169" s="10" t="s">
        <v>80</v>
      </c>
      <c r="AY169" s="185" t="s">
        <v>176</v>
      </c>
    </row>
    <row r="170" spans="2:51" s="11" customFormat="1" ht="22.5" customHeight="1">
      <c r="B170" s="186"/>
      <c r="C170" s="187"/>
      <c r="D170" s="187"/>
      <c r="E170" s="188" t="s">
        <v>22</v>
      </c>
      <c r="F170" s="271" t="s">
        <v>200</v>
      </c>
      <c r="G170" s="272"/>
      <c r="H170" s="272"/>
      <c r="I170" s="272"/>
      <c r="J170" s="187"/>
      <c r="K170" s="189">
        <v>0.5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199</v>
      </c>
      <c r="AU170" s="193" t="s">
        <v>88</v>
      </c>
      <c r="AV170" s="11" t="s">
        <v>181</v>
      </c>
      <c r="AW170" s="11" t="s">
        <v>37</v>
      </c>
      <c r="AX170" s="11" t="s">
        <v>88</v>
      </c>
      <c r="AY170" s="193" t="s">
        <v>176</v>
      </c>
    </row>
    <row r="171" spans="2:65" s="1" customFormat="1" ht="31.5" customHeight="1">
      <c r="B171" s="38"/>
      <c r="C171" s="171" t="s">
        <v>936</v>
      </c>
      <c r="D171" s="171" t="s">
        <v>177</v>
      </c>
      <c r="E171" s="172" t="s">
        <v>3106</v>
      </c>
      <c r="F171" s="265" t="s">
        <v>3107</v>
      </c>
      <c r="G171" s="265"/>
      <c r="H171" s="265"/>
      <c r="I171" s="265"/>
      <c r="J171" s="173" t="s">
        <v>269</v>
      </c>
      <c r="K171" s="174">
        <v>0.5</v>
      </c>
      <c r="L171" s="266">
        <v>0</v>
      </c>
      <c r="M171" s="267"/>
      <c r="N171" s="268">
        <f>ROUND(L171*K171,2)</f>
        <v>0</v>
      </c>
      <c r="O171" s="268"/>
      <c r="P171" s="268"/>
      <c r="Q171" s="268"/>
      <c r="R171" s="40"/>
      <c r="T171" s="175" t="s">
        <v>22</v>
      </c>
      <c r="U171" s="47" t="s">
        <v>45</v>
      </c>
      <c r="V171" s="39"/>
      <c r="W171" s="176">
        <f>V171*K171</f>
        <v>0</v>
      </c>
      <c r="X171" s="176">
        <v>0</v>
      </c>
      <c r="Y171" s="176">
        <f>X171*K171</f>
        <v>0</v>
      </c>
      <c r="Z171" s="176">
        <v>0</v>
      </c>
      <c r="AA171" s="177">
        <f>Z171*K171</f>
        <v>0</v>
      </c>
      <c r="AR171" s="21" t="s">
        <v>181</v>
      </c>
      <c r="AT171" s="21" t="s">
        <v>177</v>
      </c>
      <c r="AU171" s="21" t="s">
        <v>88</v>
      </c>
      <c r="AY171" s="21" t="s">
        <v>176</v>
      </c>
      <c r="BE171" s="113">
        <f>IF(U171="základní",N171,0)</f>
        <v>0</v>
      </c>
      <c r="BF171" s="113">
        <f>IF(U171="snížená",N171,0)</f>
        <v>0</v>
      </c>
      <c r="BG171" s="113">
        <f>IF(U171="zákl. přenesená",N171,0)</f>
        <v>0</v>
      </c>
      <c r="BH171" s="113">
        <f>IF(U171="sníž. přenesená",N171,0)</f>
        <v>0</v>
      </c>
      <c r="BI171" s="113">
        <f>IF(U171="nulová",N171,0)</f>
        <v>0</v>
      </c>
      <c r="BJ171" s="21" t="s">
        <v>88</v>
      </c>
      <c r="BK171" s="113">
        <f>ROUND(L171*K171,2)</f>
        <v>0</v>
      </c>
      <c r="BL171" s="21" t="s">
        <v>181</v>
      </c>
      <c r="BM171" s="21" t="s">
        <v>3162</v>
      </c>
    </row>
    <row r="172" spans="2:47" s="1" customFormat="1" ht="162" customHeight="1">
      <c r="B172" s="38"/>
      <c r="C172" s="39"/>
      <c r="D172" s="39"/>
      <c r="E172" s="39"/>
      <c r="F172" s="315" t="s">
        <v>3105</v>
      </c>
      <c r="G172" s="316"/>
      <c r="H172" s="316"/>
      <c r="I172" s="316"/>
      <c r="J172" s="39"/>
      <c r="K172" s="39"/>
      <c r="L172" s="39"/>
      <c r="M172" s="39"/>
      <c r="N172" s="39"/>
      <c r="O172" s="39"/>
      <c r="P172" s="39"/>
      <c r="Q172" s="39"/>
      <c r="R172" s="40"/>
      <c r="T172" s="146"/>
      <c r="U172" s="39"/>
      <c r="V172" s="39"/>
      <c r="W172" s="39"/>
      <c r="X172" s="39"/>
      <c r="Y172" s="39"/>
      <c r="Z172" s="39"/>
      <c r="AA172" s="81"/>
      <c r="AT172" s="21" t="s">
        <v>475</v>
      </c>
      <c r="AU172" s="21" t="s">
        <v>88</v>
      </c>
    </row>
    <row r="173" spans="2:51" s="10" customFormat="1" ht="22.5" customHeight="1">
      <c r="B173" s="178"/>
      <c r="C173" s="179"/>
      <c r="D173" s="179"/>
      <c r="E173" s="180" t="s">
        <v>22</v>
      </c>
      <c r="F173" s="303" t="s">
        <v>3156</v>
      </c>
      <c r="G173" s="304"/>
      <c r="H173" s="304"/>
      <c r="I173" s="304"/>
      <c r="J173" s="179"/>
      <c r="K173" s="181">
        <v>0.5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199</v>
      </c>
      <c r="AU173" s="185" t="s">
        <v>88</v>
      </c>
      <c r="AV173" s="10" t="s">
        <v>140</v>
      </c>
      <c r="AW173" s="10" t="s">
        <v>37</v>
      </c>
      <c r="AX173" s="10" t="s">
        <v>80</v>
      </c>
      <c r="AY173" s="185" t="s">
        <v>176</v>
      </c>
    </row>
    <row r="174" spans="2:51" s="11" customFormat="1" ht="22.5" customHeight="1">
      <c r="B174" s="186"/>
      <c r="C174" s="187"/>
      <c r="D174" s="187"/>
      <c r="E174" s="188" t="s">
        <v>22</v>
      </c>
      <c r="F174" s="271" t="s">
        <v>200</v>
      </c>
      <c r="G174" s="272"/>
      <c r="H174" s="272"/>
      <c r="I174" s="272"/>
      <c r="J174" s="187"/>
      <c r="K174" s="189">
        <v>0.5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199</v>
      </c>
      <c r="AU174" s="193" t="s">
        <v>88</v>
      </c>
      <c r="AV174" s="11" t="s">
        <v>181</v>
      </c>
      <c r="AW174" s="11" t="s">
        <v>37</v>
      </c>
      <c r="AX174" s="11" t="s">
        <v>88</v>
      </c>
      <c r="AY174" s="193" t="s">
        <v>176</v>
      </c>
    </row>
    <row r="175" spans="2:65" s="1" customFormat="1" ht="44.25" customHeight="1">
      <c r="B175" s="38"/>
      <c r="C175" s="171" t="s">
        <v>940</v>
      </c>
      <c r="D175" s="171" t="s">
        <v>177</v>
      </c>
      <c r="E175" s="172" t="s">
        <v>3108</v>
      </c>
      <c r="F175" s="265" t="s">
        <v>3109</v>
      </c>
      <c r="G175" s="265"/>
      <c r="H175" s="265"/>
      <c r="I175" s="265"/>
      <c r="J175" s="173" t="s">
        <v>461</v>
      </c>
      <c r="K175" s="174">
        <v>24</v>
      </c>
      <c r="L175" s="266">
        <v>0</v>
      </c>
      <c r="M175" s="267"/>
      <c r="N175" s="268">
        <f>ROUND(L175*K175,2)</f>
        <v>0</v>
      </c>
      <c r="O175" s="268"/>
      <c r="P175" s="268"/>
      <c r="Q175" s="268"/>
      <c r="R175" s="40"/>
      <c r="T175" s="175" t="s">
        <v>22</v>
      </c>
      <c r="U175" s="47" t="s">
        <v>45</v>
      </c>
      <c r="V175" s="39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1" t="s">
        <v>181</v>
      </c>
      <c r="AT175" s="21" t="s">
        <v>177</v>
      </c>
      <c r="AU175" s="21" t="s">
        <v>88</v>
      </c>
      <c r="AY175" s="21" t="s">
        <v>176</v>
      </c>
      <c r="BE175" s="113">
        <f>IF(U175="základní",N175,0)</f>
        <v>0</v>
      </c>
      <c r="BF175" s="113">
        <f>IF(U175="snížená",N175,0)</f>
        <v>0</v>
      </c>
      <c r="BG175" s="113">
        <f>IF(U175="zákl. přenesená",N175,0)</f>
        <v>0</v>
      </c>
      <c r="BH175" s="113">
        <f>IF(U175="sníž. přenesená",N175,0)</f>
        <v>0</v>
      </c>
      <c r="BI175" s="113">
        <f>IF(U175="nulová",N175,0)</f>
        <v>0</v>
      </c>
      <c r="BJ175" s="21" t="s">
        <v>88</v>
      </c>
      <c r="BK175" s="113">
        <f>ROUND(L175*K175,2)</f>
        <v>0</v>
      </c>
      <c r="BL175" s="21" t="s">
        <v>181</v>
      </c>
      <c r="BM175" s="21" t="s">
        <v>3163</v>
      </c>
    </row>
    <row r="176" spans="2:47" s="1" customFormat="1" ht="42" customHeight="1">
      <c r="B176" s="38"/>
      <c r="C176" s="39"/>
      <c r="D176" s="39"/>
      <c r="E176" s="39"/>
      <c r="F176" s="315" t="s">
        <v>3110</v>
      </c>
      <c r="G176" s="316"/>
      <c r="H176" s="316"/>
      <c r="I176" s="316"/>
      <c r="J176" s="39"/>
      <c r="K176" s="39"/>
      <c r="L176" s="39"/>
      <c r="M176" s="39"/>
      <c r="N176" s="39"/>
      <c r="O176" s="39"/>
      <c r="P176" s="39"/>
      <c r="Q176" s="39"/>
      <c r="R176" s="40"/>
      <c r="T176" s="146"/>
      <c r="U176" s="39"/>
      <c r="V176" s="39"/>
      <c r="W176" s="39"/>
      <c r="X176" s="39"/>
      <c r="Y176" s="39"/>
      <c r="Z176" s="39"/>
      <c r="AA176" s="81"/>
      <c r="AT176" s="21" t="s">
        <v>475</v>
      </c>
      <c r="AU176" s="21" t="s">
        <v>88</v>
      </c>
    </row>
    <row r="177" spans="2:51" s="10" customFormat="1" ht="22.5" customHeight="1">
      <c r="B177" s="178"/>
      <c r="C177" s="179"/>
      <c r="D177" s="179"/>
      <c r="E177" s="180" t="s">
        <v>22</v>
      </c>
      <c r="F177" s="303" t="s">
        <v>3164</v>
      </c>
      <c r="G177" s="304"/>
      <c r="H177" s="304"/>
      <c r="I177" s="304"/>
      <c r="J177" s="179"/>
      <c r="K177" s="181">
        <v>24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199</v>
      </c>
      <c r="AU177" s="185" t="s">
        <v>88</v>
      </c>
      <c r="AV177" s="10" t="s">
        <v>140</v>
      </c>
      <c r="AW177" s="10" t="s">
        <v>37</v>
      </c>
      <c r="AX177" s="10" t="s">
        <v>80</v>
      </c>
      <c r="AY177" s="185" t="s">
        <v>176</v>
      </c>
    </row>
    <row r="178" spans="2:51" s="11" customFormat="1" ht="22.5" customHeight="1">
      <c r="B178" s="186"/>
      <c r="C178" s="187"/>
      <c r="D178" s="187"/>
      <c r="E178" s="188" t="s">
        <v>22</v>
      </c>
      <c r="F178" s="271" t="s">
        <v>200</v>
      </c>
      <c r="G178" s="272"/>
      <c r="H178" s="272"/>
      <c r="I178" s="272"/>
      <c r="J178" s="187"/>
      <c r="K178" s="189">
        <v>24</v>
      </c>
      <c r="L178" s="187"/>
      <c r="M178" s="187"/>
      <c r="N178" s="187"/>
      <c r="O178" s="187"/>
      <c r="P178" s="187"/>
      <c r="Q178" s="187"/>
      <c r="R178" s="190"/>
      <c r="T178" s="191"/>
      <c r="U178" s="187"/>
      <c r="V178" s="187"/>
      <c r="W178" s="187"/>
      <c r="X178" s="187"/>
      <c r="Y178" s="187"/>
      <c r="Z178" s="187"/>
      <c r="AA178" s="192"/>
      <c r="AT178" s="193" t="s">
        <v>199</v>
      </c>
      <c r="AU178" s="193" t="s">
        <v>88</v>
      </c>
      <c r="AV178" s="11" t="s">
        <v>181</v>
      </c>
      <c r="AW178" s="11" t="s">
        <v>37</v>
      </c>
      <c r="AX178" s="11" t="s">
        <v>88</v>
      </c>
      <c r="AY178" s="193" t="s">
        <v>176</v>
      </c>
    </row>
    <row r="179" spans="2:65" s="1" customFormat="1" ht="31.5" customHeight="1">
      <c r="B179" s="38"/>
      <c r="C179" s="171" t="s">
        <v>947</v>
      </c>
      <c r="D179" s="171" t="s">
        <v>177</v>
      </c>
      <c r="E179" s="172" t="s">
        <v>3112</v>
      </c>
      <c r="F179" s="265" t="s">
        <v>3113</v>
      </c>
      <c r="G179" s="265"/>
      <c r="H179" s="265"/>
      <c r="I179" s="265"/>
      <c r="J179" s="173" t="s">
        <v>461</v>
      </c>
      <c r="K179" s="174">
        <v>133</v>
      </c>
      <c r="L179" s="266">
        <v>0</v>
      </c>
      <c r="M179" s="267"/>
      <c r="N179" s="268">
        <f>ROUND(L179*K179,2)</f>
        <v>0</v>
      </c>
      <c r="O179" s="268"/>
      <c r="P179" s="268"/>
      <c r="Q179" s="268"/>
      <c r="R179" s="40"/>
      <c r="T179" s="175" t="s">
        <v>22</v>
      </c>
      <c r="U179" s="47" t="s">
        <v>45</v>
      </c>
      <c r="V179" s="39"/>
      <c r="W179" s="176">
        <f>V179*K179</f>
        <v>0</v>
      </c>
      <c r="X179" s="176">
        <v>0</v>
      </c>
      <c r="Y179" s="176">
        <f>X179*K179</f>
        <v>0</v>
      </c>
      <c r="Z179" s="176">
        <v>0</v>
      </c>
      <c r="AA179" s="177">
        <f>Z179*K179</f>
        <v>0</v>
      </c>
      <c r="AR179" s="21" t="s">
        <v>181</v>
      </c>
      <c r="AT179" s="21" t="s">
        <v>177</v>
      </c>
      <c r="AU179" s="21" t="s">
        <v>88</v>
      </c>
      <c r="AY179" s="21" t="s">
        <v>176</v>
      </c>
      <c r="BE179" s="113">
        <f>IF(U179="základní",N179,0)</f>
        <v>0</v>
      </c>
      <c r="BF179" s="113">
        <f>IF(U179="snížená",N179,0)</f>
        <v>0</v>
      </c>
      <c r="BG179" s="113">
        <f>IF(U179="zákl. přenesená",N179,0)</f>
        <v>0</v>
      </c>
      <c r="BH179" s="113">
        <f>IF(U179="sníž. přenesená",N179,0)</f>
        <v>0</v>
      </c>
      <c r="BI179" s="113">
        <f>IF(U179="nulová",N179,0)</f>
        <v>0</v>
      </c>
      <c r="BJ179" s="21" t="s">
        <v>88</v>
      </c>
      <c r="BK179" s="113">
        <f>ROUND(L179*K179,2)</f>
        <v>0</v>
      </c>
      <c r="BL179" s="21" t="s">
        <v>181</v>
      </c>
      <c r="BM179" s="21" t="s">
        <v>3165</v>
      </c>
    </row>
    <row r="180" spans="2:47" s="1" customFormat="1" ht="42" customHeight="1">
      <c r="B180" s="38"/>
      <c r="C180" s="39"/>
      <c r="D180" s="39"/>
      <c r="E180" s="39"/>
      <c r="F180" s="315" t="s">
        <v>3110</v>
      </c>
      <c r="G180" s="316"/>
      <c r="H180" s="316"/>
      <c r="I180" s="316"/>
      <c r="J180" s="39"/>
      <c r="K180" s="39"/>
      <c r="L180" s="39"/>
      <c r="M180" s="39"/>
      <c r="N180" s="39"/>
      <c r="O180" s="39"/>
      <c r="P180" s="39"/>
      <c r="Q180" s="39"/>
      <c r="R180" s="40"/>
      <c r="T180" s="146"/>
      <c r="U180" s="39"/>
      <c r="V180" s="39"/>
      <c r="W180" s="39"/>
      <c r="X180" s="39"/>
      <c r="Y180" s="39"/>
      <c r="Z180" s="39"/>
      <c r="AA180" s="81"/>
      <c r="AT180" s="21" t="s">
        <v>475</v>
      </c>
      <c r="AU180" s="21" t="s">
        <v>88</v>
      </c>
    </row>
    <row r="181" spans="2:51" s="10" customFormat="1" ht="22.5" customHeight="1">
      <c r="B181" s="178"/>
      <c r="C181" s="179"/>
      <c r="D181" s="179"/>
      <c r="E181" s="180" t="s">
        <v>22</v>
      </c>
      <c r="F181" s="303" t="s">
        <v>3166</v>
      </c>
      <c r="G181" s="304"/>
      <c r="H181" s="304"/>
      <c r="I181" s="304"/>
      <c r="J181" s="179"/>
      <c r="K181" s="181">
        <v>133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199</v>
      </c>
      <c r="AU181" s="185" t="s">
        <v>88</v>
      </c>
      <c r="AV181" s="10" t="s">
        <v>140</v>
      </c>
      <c r="AW181" s="10" t="s">
        <v>37</v>
      </c>
      <c r="AX181" s="10" t="s">
        <v>80</v>
      </c>
      <c r="AY181" s="185" t="s">
        <v>176</v>
      </c>
    </row>
    <row r="182" spans="2:51" s="11" customFormat="1" ht="22.5" customHeight="1">
      <c r="B182" s="186"/>
      <c r="C182" s="187"/>
      <c r="D182" s="187"/>
      <c r="E182" s="188" t="s">
        <v>22</v>
      </c>
      <c r="F182" s="271" t="s">
        <v>200</v>
      </c>
      <c r="G182" s="272"/>
      <c r="H182" s="272"/>
      <c r="I182" s="272"/>
      <c r="J182" s="187"/>
      <c r="K182" s="189">
        <v>133</v>
      </c>
      <c r="L182" s="187"/>
      <c r="M182" s="187"/>
      <c r="N182" s="187"/>
      <c r="O182" s="187"/>
      <c r="P182" s="187"/>
      <c r="Q182" s="187"/>
      <c r="R182" s="190"/>
      <c r="T182" s="191"/>
      <c r="U182" s="187"/>
      <c r="V182" s="187"/>
      <c r="W182" s="187"/>
      <c r="X182" s="187"/>
      <c r="Y182" s="187"/>
      <c r="Z182" s="187"/>
      <c r="AA182" s="192"/>
      <c r="AT182" s="193" t="s">
        <v>199</v>
      </c>
      <c r="AU182" s="193" t="s">
        <v>88</v>
      </c>
      <c r="AV182" s="11" t="s">
        <v>181</v>
      </c>
      <c r="AW182" s="11" t="s">
        <v>37</v>
      </c>
      <c r="AX182" s="11" t="s">
        <v>88</v>
      </c>
      <c r="AY182" s="193" t="s">
        <v>176</v>
      </c>
    </row>
    <row r="183" spans="2:65" s="1" customFormat="1" ht="31.5" customHeight="1">
      <c r="B183" s="38"/>
      <c r="C183" s="171" t="s">
        <v>952</v>
      </c>
      <c r="D183" s="171" t="s">
        <v>177</v>
      </c>
      <c r="E183" s="172" t="s">
        <v>3115</v>
      </c>
      <c r="F183" s="265" t="s">
        <v>3116</v>
      </c>
      <c r="G183" s="265"/>
      <c r="H183" s="265"/>
      <c r="I183" s="265"/>
      <c r="J183" s="173" t="s">
        <v>180</v>
      </c>
      <c r="K183" s="174">
        <v>0.05</v>
      </c>
      <c r="L183" s="266">
        <v>0</v>
      </c>
      <c r="M183" s="267"/>
      <c r="N183" s="268">
        <f>ROUND(L183*K183,2)</f>
        <v>0</v>
      </c>
      <c r="O183" s="268"/>
      <c r="P183" s="268"/>
      <c r="Q183" s="268"/>
      <c r="R183" s="40"/>
      <c r="T183" s="175" t="s">
        <v>22</v>
      </c>
      <c r="U183" s="47" t="s">
        <v>45</v>
      </c>
      <c r="V183" s="39"/>
      <c r="W183" s="176">
        <f>V183*K183</f>
        <v>0</v>
      </c>
      <c r="X183" s="176">
        <v>0</v>
      </c>
      <c r="Y183" s="176">
        <f>X183*K183</f>
        <v>0</v>
      </c>
      <c r="Z183" s="176">
        <v>0</v>
      </c>
      <c r="AA183" s="177">
        <f>Z183*K183</f>
        <v>0</v>
      </c>
      <c r="AR183" s="21" t="s">
        <v>181</v>
      </c>
      <c r="AT183" s="21" t="s">
        <v>177</v>
      </c>
      <c r="AU183" s="21" t="s">
        <v>88</v>
      </c>
      <c r="AY183" s="21" t="s">
        <v>176</v>
      </c>
      <c r="BE183" s="113">
        <f>IF(U183="základní",N183,0)</f>
        <v>0</v>
      </c>
      <c r="BF183" s="113">
        <f>IF(U183="snížená",N183,0)</f>
        <v>0</v>
      </c>
      <c r="BG183" s="113">
        <f>IF(U183="zákl. přenesená",N183,0)</f>
        <v>0</v>
      </c>
      <c r="BH183" s="113">
        <f>IF(U183="sníž. přenesená",N183,0)</f>
        <v>0</v>
      </c>
      <c r="BI183" s="113">
        <f>IF(U183="nulová",N183,0)</f>
        <v>0</v>
      </c>
      <c r="BJ183" s="21" t="s">
        <v>88</v>
      </c>
      <c r="BK183" s="113">
        <f>ROUND(L183*K183,2)</f>
        <v>0</v>
      </c>
      <c r="BL183" s="21" t="s">
        <v>181</v>
      </c>
      <c r="BM183" s="21" t="s">
        <v>3167</v>
      </c>
    </row>
    <row r="184" spans="2:47" s="1" customFormat="1" ht="42" customHeight="1">
      <c r="B184" s="38"/>
      <c r="C184" s="39"/>
      <c r="D184" s="39"/>
      <c r="E184" s="39"/>
      <c r="F184" s="315" t="s">
        <v>3110</v>
      </c>
      <c r="G184" s="316"/>
      <c r="H184" s="316"/>
      <c r="I184" s="316"/>
      <c r="J184" s="39"/>
      <c r="K184" s="39"/>
      <c r="L184" s="39"/>
      <c r="M184" s="39"/>
      <c r="N184" s="39"/>
      <c r="O184" s="39"/>
      <c r="P184" s="39"/>
      <c r="Q184" s="39"/>
      <c r="R184" s="40"/>
      <c r="T184" s="146"/>
      <c r="U184" s="39"/>
      <c r="V184" s="39"/>
      <c r="W184" s="39"/>
      <c r="X184" s="39"/>
      <c r="Y184" s="39"/>
      <c r="Z184" s="39"/>
      <c r="AA184" s="81"/>
      <c r="AT184" s="21" t="s">
        <v>475</v>
      </c>
      <c r="AU184" s="21" t="s">
        <v>88</v>
      </c>
    </row>
    <row r="185" spans="2:65" s="1" customFormat="1" ht="44.25" customHeight="1">
      <c r="B185" s="38"/>
      <c r="C185" s="171" t="s">
        <v>957</v>
      </c>
      <c r="D185" s="171" t="s">
        <v>177</v>
      </c>
      <c r="E185" s="172" t="s">
        <v>3117</v>
      </c>
      <c r="F185" s="265" t="s">
        <v>3118</v>
      </c>
      <c r="G185" s="265"/>
      <c r="H185" s="265"/>
      <c r="I185" s="265"/>
      <c r="J185" s="173" t="s">
        <v>315</v>
      </c>
      <c r="K185" s="174">
        <v>300</v>
      </c>
      <c r="L185" s="266">
        <v>0</v>
      </c>
      <c r="M185" s="267"/>
      <c r="N185" s="268">
        <f>ROUND(L185*K185,2)</f>
        <v>0</v>
      </c>
      <c r="O185" s="268"/>
      <c r="P185" s="268"/>
      <c r="Q185" s="268"/>
      <c r="R185" s="40"/>
      <c r="T185" s="175" t="s">
        <v>22</v>
      </c>
      <c r="U185" s="47" t="s">
        <v>45</v>
      </c>
      <c r="V185" s="39"/>
      <c r="W185" s="176">
        <f>V185*K185</f>
        <v>0</v>
      </c>
      <c r="X185" s="176">
        <v>0</v>
      </c>
      <c r="Y185" s="176">
        <f>X185*K185</f>
        <v>0</v>
      </c>
      <c r="Z185" s="176">
        <v>0</v>
      </c>
      <c r="AA185" s="177">
        <f>Z185*K185</f>
        <v>0</v>
      </c>
      <c r="AR185" s="21" t="s">
        <v>181</v>
      </c>
      <c r="AT185" s="21" t="s">
        <v>177</v>
      </c>
      <c r="AU185" s="21" t="s">
        <v>88</v>
      </c>
      <c r="AY185" s="21" t="s">
        <v>176</v>
      </c>
      <c r="BE185" s="113">
        <f>IF(U185="základní",N185,0)</f>
        <v>0</v>
      </c>
      <c r="BF185" s="113">
        <f>IF(U185="snížená",N185,0)</f>
        <v>0</v>
      </c>
      <c r="BG185" s="113">
        <f>IF(U185="zákl. přenesená",N185,0)</f>
        <v>0</v>
      </c>
      <c r="BH185" s="113">
        <f>IF(U185="sníž. přenesená",N185,0)</f>
        <v>0</v>
      </c>
      <c r="BI185" s="113">
        <f>IF(U185="nulová",N185,0)</f>
        <v>0</v>
      </c>
      <c r="BJ185" s="21" t="s">
        <v>88</v>
      </c>
      <c r="BK185" s="113">
        <f>ROUND(L185*K185,2)</f>
        <v>0</v>
      </c>
      <c r="BL185" s="21" t="s">
        <v>181</v>
      </c>
      <c r="BM185" s="21" t="s">
        <v>3168</v>
      </c>
    </row>
    <row r="186" spans="2:47" s="1" customFormat="1" ht="42" customHeight="1">
      <c r="B186" s="38"/>
      <c r="C186" s="39"/>
      <c r="D186" s="39"/>
      <c r="E186" s="39"/>
      <c r="F186" s="315" t="s">
        <v>3110</v>
      </c>
      <c r="G186" s="316"/>
      <c r="H186" s="316"/>
      <c r="I186" s="316"/>
      <c r="J186" s="39"/>
      <c r="K186" s="39"/>
      <c r="L186" s="39"/>
      <c r="M186" s="39"/>
      <c r="N186" s="39"/>
      <c r="O186" s="39"/>
      <c r="P186" s="39"/>
      <c r="Q186" s="39"/>
      <c r="R186" s="40"/>
      <c r="T186" s="146"/>
      <c r="U186" s="39"/>
      <c r="V186" s="39"/>
      <c r="W186" s="39"/>
      <c r="X186" s="39"/>
      <c r="Y186" s="39"/>
      <c r="Z186" s="39"/>
      <c r="AA186" s="81"/>
      <c r="AT186" s="21" t="s">
        <v>475</v>
      </c>
      <c r="AU186" s="21" t="s">
        <v>88</v>
      </c>
    </row>
    <row r="187" spans="2:51" s="10" customFormat="1" ht="22.5" customHeight="1">
      <c r="B187" s="178"/>
      <c r="C187" s="179"/>
      <c r="D187" s="179"/>
      <c r="E187" s="180" t="s">
        <v>22</v>
      </c>
      <c r="F187" s="303" t="s">
        <v>3169</v>
      </c>
      <c r="G187" s="304"/>
      <c r="H187" s="304"/>
      <c r="I187" s="304"/>
      <c r="J187" s="179"/>
      <c r="K187" s="181">
        <v>300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199</v>
      </c>
      <c r="AU187" s="185" t="s">
        <v>88</v>
      </c>
      <c r="AV187" s="10" t="s">
        <v>140</v>
      </c>
      <c r="AW187" s="10" t="s">
        <v>37</v>
      </c>
      <c r="AX187" s="10" t="s">
        <v>80</v>
      </c>
      <c r="AY187" s="185" t="s">
        <v>176</v>
      </c>
    </row>
    <row r="188" spans="2:51" s="11" customFormat="1" ht="22.5" customHeight="1">
      <c r="B188" s="186"/>
      <c r="C188" s="187"/>
      <c r="D188" s="187"/>
      <c r="E188" s="188" t="s">
        <v>22</v>
      </c>
      <c r="F188" s="271" t="s">
        <v>200</v>
      </c>
      <c r="G188" s="272"/>
      <c r="H188" s="272"/>
      <c r="I188" s="272"/>
      <c r="J188" s="187"/>
      <c r="K188" s="189">
        <v>300</v>
      </c>
      <c r="L188" s="187"/>
      <c r="M188" s="187"/>
      <c r="N188" s="187"/>
      <c r="O188" s="187"/>
      <c r="P188" s="187"/>
      <c r="Q188" s="187"/>
      <c r="R188" s="190"/>
      <c r="T188" s="191"/>
      <c r="U188" s="187"/>
      <c r="V188" s="187"/>
      <c r="W188" s="187"/>
      <c r="X188" s="187"/>
      <c r="Y188" s="187"/>
      <c r="Z188" s="187"/>
      <c r="AA188" s="192"/>
      <c r="AT188" s="193" t="s">
        <v>199</v>
      </c>
      <c r="AU188" s="193" t="s">
        <v>88</v>
      </c>
      <c r="AV188" s="11" t="s">
        <v>181</v>
      </c>
      <c r="AW188" s="11" t="s">
        <v>37</v>
      </c>
      <c r="AX188" s="11" t="s">
        <v>88</v>
      </c>
      <c r="AY188" s="193" t="s">
        <v>176</v>
      </c>
    </row>
    <row r="189" spans="2:65" s="1" customFormat="1" ht="31.5" customHeight="1">
      <c r="B189" s="38"/>
      <c r="C189" s="171" t="s">
        <v>961</v>
      </c>
      <c r="D189" s="171" t="s">
        <v>177</v>
      </c>
      <c r="E189" s="172" t="s">
        <v>3120</v>
      </c>
      <c r="F189" s="265" t="s">
        <v>3121</v>
      </c>
      <c r="G189" s="265"/>
      <c r="H189" s="265"/>
      <c r="I189" s="265"/>
      <c r="J189" s="173" t="s">
        <v>315</v>
      </c>
      <c r="K189" s="174">
        <v>300</v>
      </c>
      <c r="L189" s="266">
        <v>0</v>
      </c>
      <c r="M189" s="267"/>
      <c r="N189" s="268">
        <f>ROUND(L189*K189,2)</f>
        <v>0</v>
      </c>
      <c r="O189" s="268"/>
      <c r="P189" s="268"/>
      <c r="Q189" s="268"/>
      <c r="R189" s="40"/>
      <c r="T189" s="175" t="s">
        <v>22</v>
      </c>
      <c r="U189" s="47" t="s">
        <v>45</v>
      </c>
      <c r="V189" s="39"/>
      <c r="W189" s="176">
        <f>V189*K189</f>
        <v>0</v>
      </c>
      <c r="X189" s="176">
        <v>0</v>
      </c>
      <c r="Y189" s="176">
        <f>X189*K189</f>
        <v>0</v>
      </c>
      <c r="Z189" s="176">
        <v>0</v>
      </c>
      <c r="AA189" s="177">
        <f>Z189*K189</f>
        <v>0</v>
      </c>
      <c r="AR189" s="21" t="s">
        <v>181</v>
      </c>
      <c r="AT189" s="21" t="s">
        <v>177</v>
      </c>
      <c r="AU189" s="21" t="s">
        <v>88</v>
      </c>
      <c r="AY189" s="21" t="s">
        <v>176</v>
      </c>
      <c r="BE189" s="113">
        <f>IF(U189="základní",N189,0)</f>
        <v>0</v>
      </c>
      <c r="BF189" s="113">
        <f>IF(U189="snížená",N189,0)</f>
        <v>0</v>
      </c>
      <c r="BG189" s="113">
        <f>IF(U189="zákl. přenesená",N189,0)</f>
        <v>0</v>
      </c>
      <c r="BH189" s="113">
        <f>IF(U189="sníž. přenesená",N189,0)</f>
        <v>0</v>
      </c>
      <c r="BI189" s="113">
        <f>IF(U189="nulová",N189,0)</f>
        <v>0</v>
      </c>
      <c r="BJ189" s="21" t="s">
        <v>88</v>
      </c>
      <c r="BK189" s="113">
        <f>ROUND(L189*K189,2)</f>
        <v>0</v>
      </c>
      <c r="BL189" s="21" t="s">
        <v>181</v>
      </c>
      <c r="BM189" s="21" t="s">
        <v>3170</v>
      </c>
    </row>
    <row r="190" spans="2:63" s="9" customFormat="1" ht="37.35" customHeight="1">
      <c r="B190" s="160"/>
      <c r="C190" s="161"/>
      <c r="D190" s="162" t="s">
        <v>3126</v>
      </c>
      <c r="E190" s="162"/>
      <c r="F190" s="162"/>
      <c r="G190" s="162"/>
      <c r="H190" s="162"/>
      <c r="I190" s="162"/>
      <c r="J190" s="162"/>
      <c r="K190" s="162"/>
      <c r="L190" s="162"/>
      <c r="M190" s="162"/>
      <c r="N190" s="317">
        <f>BK190</f>
        <v>0</v>
      </c>
      <c r="O190" s="318"/>
      <c r="P190" s="318"/>
      <c r="Q190" s="318"/>
      <c r="R190" s="163"/>
      <c r="T190" s="164"/>
      <c r="U190" s="161"/>
      <c r="V190" s="161"/>
      <c r="W190" s="165">
        <f>SUM(W191:W192)</f>
        <v>0</v>
      </c>
      <c r="X190" s="161"/>
      <c r="Y190" s="165">
        <f>SUM(Y191:Y192)</f>
        <v>0</v>
      </c>
      <c r="Z190" s="161"/>
      <c r="AA190" s="166">
        <f>SUM(AA191:AA192)</f>
        <v>0</v>
      </c>
      <c r="AR190" s="167" t="s">
        <v>88</v>
      </c>
      <c r="AT190" s="168" t="s">
        <v>79</v>
      </c>
      <c r="AU190" s="168" t="s">
        <v>80</v>
      </c>
      <c r="AY190" s="167" t="s">
        <v>176</v>
      </c>
      <c r="BK190" s="169">
        <f>SUM(BK191:BK192)</f>
        <v>0</v>
      </c>
    </row>
    <row r="191" spans="2:65" s="1" customFormat="1" ht="31.5" customHeight="1">
      <c r="B191" s="38"/>
      <c r="C191" s="171" t="s">
        <v>88</v>
      </c>
      <c r="D191" s="171" t="s">
        <v>177</v>
      </c>
      <c r="E191" s="172" t="s">
        <v>2590</v>
      </c>
      <c r="F191" s="265" t="s">
        <v>2591</v>
      </c>
      <c r="G191" s="265"/>
      <c r="H191" s="265"/>
      <c r="I191" s="265"/>
      <c r="J191" s="173" t="s">
        <v>461</v>
      </c>
      <c r="K191" s="174">
        <v>1</v>
      </c>
      <c r="L191" s="266">
        <v>0</v>
      </c>
      <c r="M191" s="267"/>
      <c r="N191" s="268">
        <f>ROUND(L191*K191,2)</f>
        <v>0</v>
      </c>
      <c r="O191" s="268"/>
      <c r="P191" s="268"/>
      <c r="Q191" s="268"/>
      <c r="R191" s="40"/>
      <c r="T191" s="175" t="s">
        <v>22</v>
      </c>
      <c r="U191" s="47" t="s">
        <v>45</v>
      </c>
      <c r="V191" s="39"/>
      <c r="W191" s="176">
        <f>V191*K191</f>
        <v>0</v>
      </c>
      <c r="X191" s="176">
        <v>0</v>
      </c>
      <c r="Y191" s="176">
        <f>X191*K191</f>
        <v>0</v>
      </c>
      <c r="Z191" s="176">
        <v>0</v>
      </c>
      <c r="AA191" s="177">
        <f>Z191*K191</f>
        <v>0</v>
      </c>
      <c r="AR191" s="21" t="s">
        <v>181</v>
      </c>
      <c r="AT191" s="21" t="s">
        <v>177</v>
      </c>
      <c r="AU191" s="21" t="s">
        <v>88</v>
      </c>
      <c r="AY191" s="21" t="s">
        <v>176</v>
      </c>
      <c r="BE191" s="113">
        <f>IF(U191="základní",N191,0)</f>
        <v>0</v>
      </c>
      <c r="BF191" s="113">
        <f>IF(U191="snížená",N191,0)</f>
        <v>0</v>
      </c>
      <c r="BG191" s="113">
        <f>IF(U191="zákl. přenesená",N191,0)</f>
        <v>0</v>
      </c>
      <c r="BH191" s="113">
        <f>IF(U191="sníž. přenesená",N191,0)</f>
        <v>0</v>
      </c>
      <c r="BI191" s="113">
        <f>IF(U191="nulová",N191,0)</f>
        <v>0</v>
      </c>
      <c r="BJ191" s="21" t="s">
        <v>88</v>
      </c>
      <c r="BK191" s="113">
        <f>ROUND(L191*K191,2)</f>
        <v>0</v>
      </c>
      <c r="BL191" s="21" t="s">
        <v>181</v>
      </c>
      <c r="BM191" s="21" t="s">
        <v>3171</v>
      </c>
    </row>
    <row r="192" spans="2:47" s="1" customFormat="1" ht="42" customHeight="1">
      <c r="B192" s="38"/>
      <c r="C192" s="39"/>
      <c r="D192" s="39"/>
      <c r="E192" s="39"/>
      <c r="F192" s="315" t="s">
        <v>2592</v>
      </c>
      <c r="G192" s="316"/>
      <c r="H192" s="316"/>
      <c r="I192" s="316"/>
      <c r="J192" s="39"/>
      <c r="K192" s="39"/>
      <c r="L192" s="39"/>
      <c r="M192" s="39"/>
      <c r="N192" s="39"/>
      <c r="O192" s="39"/>
      <c r="P192" s="39"/>
      <c r="Q192" s="39"/>
      <c r="R192" s="40"/>
      <c r="T192" s="146"/>
      <c r="U192" s="39"/>
      <c r="V192" s="39"/>
      <c r="W192" s="39"/>
      <c r="X192" s="39"/>
      <c r="Y192" s="39"/>
      <c r="Z192" s="39"/>
      <c r="AA192" s="81"/>
      <c r="AT192" s="21" t="s">
        <v>475</v>
      </c>
      <c r="AU192" s="21" t="s">
        <v>88</v>
      </c>
    </row>
    <row r="193" spans="2:63" s="9" customFormat="1" ht="37.35" customHeight="1">
      <c r="B193" s="160"/>
      <c r="C193" s="161"/>
      <c r="D193" s="162" t="s">
        <v>3127</v>
      </c>
      <c r="E193" s="162"/>
      <c r="F193" s="162"/>
      <c r="G193" s="162"/>
      <c r="H193" s="162"/>
      <c r="I193" s="162"/>
      <c r="J193" s="162"/>
      <c r="K193" s="162"/>
      <c r="L193" s="162"/>
      <c r="M193" s="162"/>
      <c r="N193" s="301">
        <f>BK193</f>
        <v>0</v>
      </c>
      <c r="O193" s="302"/>
      <c r="P193" s="302"/>
      <c r="Q193" s="302"/>
      <c r="R193" s="163"/>
      <c r="T193" s="164"/>
      <c r="U193" s="161"/>
      <c r="V193" s="161"/>
      <c r="W193" s="165">
        <f>SUM(W194:W204)</f>
        <v>0</v>
      </c>
      <c r="X193" s="161"/>
      <c r="Y193" s="165">
        <f>SUM(Y194:Y204)</f>
        <v>0</v>
      </c>
      <c r="Z193" s="161"/>
      <c r="AA193" s="166">
        <f>SUM(AA194:AA204)</f>
        <v>0</v>
      </c>
      <c r="AR193" s="167" t="s">
        <v>88</v>
      </c>
      <c r="AT193" s="168" t="s">
        <v>79</v>
      </c>
      <c r="AU193" s="168" t="s">
        <v>80</v>
      </c>
      <c r="AY193" s="167" t="s">
        <v>176</v>
      </c>
      <c r="BK193" s="169">
        <f>SUM(BK194:BK204)</f>
        <v>0</v>
      </c>
    </row>
    <row r="194" spans="2:65" s="1" customFormat="1" ht="31.5" customHeight="1">
      <c r="B194" s="38"/>
      <c r="C194" s="171" t="s">
        <v>186</v>
      </c>
      <c r="D194" s="171" t="s">
        <v>177</v>
      </c>
      <c r="E194" s="172" t="s">
        <v>2597</v>
      </c>
      <c r="F194" s="265" t="s">
        <v>2598</v>
      </c>
      <c r="G194" s="265"/>
      <c r="H194" s="265"/>
      <c r="I194" s="265"/>
      <c r="J194" s="173" t="s">
        <v>461</v>
      </c>
      <c r="K194" s="174">
        <v>2</v>
      </c>
      <c r="L194" s="266">
        <v>0</v>
      </c>
      <c r="M194" s="267"/>
      <c r="N194" s="268">
        <f>ROUND(L194*K194,2)</f>
        <v>0</v>
      </c>
      <c r="O194" s="268"/>
      <c r="P194" s="268"/>
      <c r="Q194" s="268"/>
      <c r="R194" s="40"/>
      <c r="T194" s="175" t="s">
        <v>22</v>
      </c>
      <c r="U194" s="47" t="s">
        <v>45</v>
      </c>
      <c r="V194" s="39"/>
      <c r="W194" s="176">
        <f>V194*K194</f>
        <v>0</v>
      </c>
      <c r="X194" s="176">
        <v>0</v>
      </c>
      <c r="Y194" s="176">
        <f>X194*K194</f>
        <v>0</v>
      </c>
      <c r="Z194" s="176">
        <v>0</v>
      </c>
      <c r="AA194" s="177">
        <f>Z194*K194</f>
        <v>0</v>
      </c>
      <c r="AR194" s="21" t="s">
        <v>181</v>
      </c>
      <c r="AT194" s="21" t="s">
        <v>177</v>
      </c>
      <c r="AU194" s="21" t="s">
        <v>88</v>
      </c>
      <c r="AY194" s="21" t="s">
        <v>176</v>
      </c>
      <c r="BE194" s="113">
        <f>IF(U194="základní",N194,0)</f>
        <v>0</v>
      </c>
      <c r="BF194" s="113">
        <f>IF(U194="snížená",N194,0)</f>
        <v>0</v>
      </c>
      <c r="BG194" s="113">
        <f>IF(U194="zákl. přenesená",N194,0)</f>
        <v>0</v>
      </c>
      <c r="BH194" s="113">
        <f>IF(U194="sníž. přenesená",N194,0)</f>
        <v>0</v>
      </c>
      <c r="BI194" s="113">
        <f>IF(U194="nulová",N194,0)</f>
        <v>0</v>
      </c>
      <c r="BJ194" s="21" t="s">
        <v>88</v>
      </c>
      <c r="BK194" s="113">
        <f>ROUND(L194*K194,2)</f>
        <v>0</v>
      </c>
      <c r="BL194" s="21" t="s">
        <v>181</v>
      </c>
      <c r="BM194" s="21" t="s">
        <v>3172</v>
      </c>
    </row>
    <row r="195" spans="2:65" s="1" customFormat="1" ht="31.5" customHeight="1">
      <c r="B195" s="38"/>
      <c r="C195" s="202" t="s">
        <v>181</v>
      </c>
      <c r="D195" s="202" t="s">
        <v>352</v>
      </c>
      <c r="E195" s="203" t="s">
        <v>2602</v>
      </c>
      <c r="F195" s="307" t="s">
        <v>2603</v>
      </c>
      <c r="G195" s="307"/>
      <c r="H195" s="307"/>
      <c r="I195" s="307"/>
      <c r="J195" s="204" t="s">
        <v>461</v>
      </c>
      <c r="K195" s="205">
        <v>2</v>
      </c>
      <c r="L195" s="308">
        <v>0</v>
      </c>
      <c r="M195" s="309"/>
      <c r="N195" s="310">
        <f>ROUND(L195*K195,2)</f>
        <v>0</v>
      </c>
      <c r="O195" s="268"/>
      <c r="P195" s="268"/>
      <c r="Q195" s="268"/>
      <c r="R195" s="40"/>
      <c r="T195" s="175" t="s">
        <v>22</v>
      </c>
      <c r="U195" s="47" t="s">
        <v>45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1" t="s">
        <v>209</v>
      </c>
      <c r="AT195" s="21" t="s">
        <v>352</v>
      </c>
      <c r="AU195" s="21" t="s">
        <v>88</v>
      </c>
      <c r="AY195" s="21" t="s">
        <v>176</v>
      </c>
      <c r="BE195" s="113">
        <f>IF(U195="základní",N195,0)</f>
        <v>0</v>
      </c>
      <c r="BF195" s="113">
        <f>IF(U195="snížená",N195,0)</f>
        <v>0</v>
      </c>
      <c r="BG195" s="113">
        <f>IF(U195="zákl. přenesená",N195,0)</f>
        <v>0</v>
      </c>
      <c r="BH195" s="113">
        <f>IF(U195="sníž. přenesená",N195,0)</f>
        <v>0</v>
      </c>
      <c r="BI195" s="113">
        <f>IF(U195="nulová",N195,0)</f>
        <v>0</v>
      </c>
      <c r="BJ195" s="21" t="s">
        <v>88</v>
      </c>
      <c r="BK195" s="113">
        <f>ROUND(L195*K195,2)</f>
        <v>0</v>
      </c>
      <c r="BL195" s="21" t="s">
        <v>181</v>
      </c>
      <c r="BM195" s="21" t="s">
        <v>3173</v>
      </c>
    </row>
    <row r="196" spans="2:47" s="1" customFormat="1" ht="22.5" customHeight="1">
      <c r="B196" s="38"/>
      <c r="C196" s="39"/>
      <c r="D196" s="39"/>
      <c r="E196" s="39"/>
      <c r="F196" s="315" t="s">
        <v>2604</v>
      </c>
      <c r="G196" s="316"/>
      <c r="H196" s="316"/>
      <c r="I196" s="316"/>
      <c r="J196" s="39"/>
      <c r="K196" s="39"/>
      <c r="L196" s="39"/>
      <c r="M196" s="39"/>
      <c r="N196" s="39"/>
      <c r="O196" s="39"/>
      <c r="P196" s="39"/>
      <c r="Q196" s="39"/>
      <c r="R196" s="40"/>
      <c r="T196" s="146"/>
      <c r="U196" s="39"/>
      <c r="V196" s="39"/>
      <c r="W196" s="39"/>
      <c r="X196" s="39"/>
      <c r="Y196" s="39"/>
      <c r="Z196" s="39"/>
      <c r="AA196" s="81"/>
      <c r="AT196" s="21" t="s">
        <v>475</v>
      </c>
      <c r="AU196" s="21" t="s">
        <v>88</v>
      </c>
    </row>
    <row r="197" spans="2:65" s="1" customFormat="1" ht="31.5" customHeight="1">
      <c r="B197" s="38"/>
      <c r="C197" s="171" t="s">
        <v>140</v>
      </c>
      <c r="D197" s="171" t="s">
        <v>177</v>
      </c>
      <c r="E197" s="172" t="s">
        <v>2595</v>
      </c>
      <c r="F197" s="265" t="s">
        <v>2596</v>
      </c>
      <c r="G197" s="265"/>
      <c r="H197" s="265"/>
      <c r="I197" s="265"/>
      <c r="J197" s="173" t="s">
        <v>461</v>
      </c>
      <c r="K197" s="174">
        <v>2</v>
      </c>
      <c r="L197" s="266">
        <v>0</v>
      </c>
      <c r="M197" s="267"/>
      <c r="N197" s="268">
        <f>ROUND(L197*K197,2)</f>
        <v>0</v>
      </c>
      <c r="O197" s="268"/>
      <c r="P197" s="268"/>
      <c r="Q197" s="268"/>
      <c r="R197" s="40"/>
      <c r="T197" s="175" t="s">
        <v>22</v>
      </c>
      <c r="U197" s="47" t="s">
        <v>45</v>
      </c>
      <c r="V197" s="39"/>
      <c r="W197" s="176">
        <f>V197*K197</f>
        <v>0</v>
      </c>
      <c r="X197" s="176">
        <v>0</v>
      </c>
      <c r="Y197" s="176">
        <f>X197*K197</f>
        <v>0</v>
      </c>
      <c r="Z197" s="176">
        <v>0</v>
      </c>
      <c r="AA197" s="177">
        <f>Z197*K197</f>
        <v>0</v>
      </c>
      <c r="AR197" s="21" t="s">
        <v>181</v>
      </c>
      <c r="AT197" s="21" t="s">
        <v>177</v>
      </c>
      <c r="AU197" s="21" t="s">
        <v>88</v>
      </c>
      <c r="AY197" s="21" t="s">
        <v>176</v>
      </c>
      <c r="BE197" s="113">
        <f>IF(U197="základní",N197,0)</f>
        <v>0</v>
      </c>
      <c r="BF197" s="113">
        <f>IF(U197="snížená",N197,0)</f>
        <v>0</v>
      </c>
      <c r="BG197" s="113">
        <f>IF(U197="zákl. přenesená",N197,0)</f>
        <v>0</v>
      </c>
      <c r="BH197" s="113">
        <f>IF(U197="sníž. přenesená",N197,0)</f>
        <v>0</v>
      </c>
      <c r="BI197" s="113">
        <f>IF(U197="nulová",N197,0)</f>
        <v>0</v>
      </c>
      <c r="BJ197" s="21" t="s">
        <v>88</v>
      </c>
      <c r="BK197" s="113">
        <f>ROUND(L197*K197,2)</f>
        <v>0</v>
      </c>
      <c r="BL197" s="21" t="s">
        <v>181</v>
      </c>
      <c r="BM197" s="21" t="s">
        <v>3174</v>
      </c>
    </row>
    <row r="198" spans="2:65" s="1" customFormat="1" ht="31.5" customHeight="1">
      <c r="B198" s="38"/>
      <c r="C198" s="171" t="s">
        <v>194</v>
      </c>
      <c r="D198" s="171" t="s">
        <v>177</v>
      </c>
      <c r="E198" s="172" t="s">
        <v>2608</v>
      </c>
      <c r="F198" s="265" t="s">
        <v>2609</v>
      </c>
      <c r="G198" s="265"/>
      <c r="H198" s="265"/>
      <c r="I198" s="265"/>
      <c r="J198" s="173" t="s">
        <v>461</v>
      </c>
      <c r="K198" s="174">
        <v>1</v>
      </c>
      <c r="L198" s="266">
        <v>0</v>
      </c>
      <c r="M198" s="267"/>
      <c r="N198" s="268">
        <f>ROUND(L198*K198,2)</f>
        <v>0</v>
      </c>
      <c r="O198" s="268"/>
      <c r="P198" s="268"/>
      <c r="Q198" s="268"/>
      <c r="R198" s="40"/>
      <c r="T198" s="175" t="s">
        <v>22</v>
      </c>
      <c r="U198" s="47" t="s">
        <v>45</v>
      </c>
      <c r="V198" s="39"/>
      <c r="W198" s="176">
        <f>V198*K198</f>
        <v>0</v>
      </c>
      <c r="X198" s="176">
        <v>0</v>
      </c>
      <c r="Y198" s="176">
        <f>X198*K198</f>
        <v>0</v>
      </c>
      <c r="Z198" s="176">
        <v>0</v>
      </c>
      <c r="AA198" s="177">
        <f>Z198*K198</f>
        <v>0</v>
      </c>
      <c r="AR198" s="21" t="s">
        <v>181</v>
      </c>
      <c r="AT198" s="21" t="s">
        <v>177</v>
      </c>
      <c r="AU198" s="21" t="s">
        <v>88</v>
      </c>
      <c r="AY198" s="21" t="s">
        <v>176</v>
      </c>
      <c r="BE198" s="113">
        <f>IF(U198="základní",N198,0)</f>
        <v>0</v>
      </c>
      <c r="BF198" s="113">
        <f>IF(U198="snížená",N198,0)</f>
        <v>0</v>
      </c>
      <c r="BG198" s="113">
        <f>IF(U198="zákl. přenesená",N198,0)</f>
        <v>0</v>
      </c>
      <c r="BH198" s="113">
        <f>IF(U198="sníž. přenesená",N198,0)</f>
        <v>0</v>
      </c>
      <c r="BI198" s="113">
        <f>IF(U198="nulová",N198,0)</f>
        <v>0</v>
      </c>
      <c r="BJ198" s="21" t="s">
        <v>88</v>
      </c>
      <c r="BK198" s="113">
        <f>ROUND(L198*K198,2)</f>
        <v>0</v>
      </c>
      <c r="BL198" s="21" t="s">
        <v>181</v>
      </c>
      <c r="BM198" s="21" t="s">
        <v>3175</v>
      </c>
    </row>
    <row r="199" spans="2:65" s="1" customFormat="1" ht="22.5" customHeight="1">
      <c r="B199" s="38"/>
      <c r="C199" s="202" t="s">
        <v>201</v>
      </c>
      <c r="D199" s="202" t="s">
        <v>352</v>
      </c>
      <c r="E199" s="203" t="s">
        <v>3176</v>
      </c>
      <c r="F199" s="307" t="s">
        <v>3177</v>
      </c>
      <c r="G199" s="307"/>
      <c r="H199" s="307"/>
      <c r="I199" s="307"/>
      <c r="J199" s="204" t="s">
        <v>2264</v>
      </c>
      <c r="K199" s="205">
        <v>1</v>
      </c>
      <c r="L199" s="308">
        <v>0</v>
      </c>
      <c r="M199" s="309"/>
      <c r="N199" s="310">
        <f>ROUND(L199*K199,2)</f>
        <v>0</v>
      </c>
      <c r="O199" s="268"/>
      <c r="P199" s="268"/>
      <c r="Q199" s="268"/>
      <c r="R199" s="40"/>
      <c r="T199" s="175" t="s">
        <v>22</v>
      </c>
      <c r="U199" s="47" t="s">
        <v>45</v>
      </c>
      <c r="V199" s="39"/>
      <c r="W199" s="176">
        <f>V199*K199</f>
        <v>0</v>
      </c>
      <c r="X199" s="176">
        <v>0</v>
      </c>
      <c r="Y199" s="176">
        <f>X199*K199</f>
        <v>0</v>
      </c>
      <c r="Z199" s="176">
        <v>0</v>
      </c>
      <c r="AA199" s="177">
        <f>Z199*K199</f>
        <v>0</v>
      </c>
      <c r="AR199" s="21" t="s">
        <v>209</v>
      </c>
      <c r="AT199" s="21" t="s">
        <v>352</v>
      </c>
      <c r="AU199" s="21" t="s">
        <v>88</v>
      </c>
      <c r="AY199" s="21" t="s">
        <v>176</v>
      </c>
      <c r="BE199" s="113">
        <f>IF(U199="základní",N199,0)</f>
        <v>0</v>
      </c>
      <c r="BF199" s="113">
        <f>IF(U199="snížená",N199,0)</f>
        <v>0</v>
      </c>
      <c r="BG199" s="113">
        <f>IF(U199="zákl. přenesená",N199,0)</f>
        <v>0</v>
      </c>
      <c r="BH199" s="113">
        <f>IF(U199="sníž. přenesená",N199,0)</f>
        <v>0</v>
      </c>
      <c r="BI199" s="113">
        <f>IF(U199="nulová",N199,0)</f>
        <v>0</v>
      </c>
      <c r="BJ199" s="21" t="s">
        <v>88</v>
      </c>
      <c r="BK199" s="113">
        <f>ROUND(L199*K199,2)</f>
        <v>0</v>
      </c>
      <c r="BL199" s="21" t="s">
        <v>181</v>
      </c>
      <c r="BM199" s="21" t="s">
        <v>3178</v>
      </c>
    </row>
    <row r="200" spans="2:47" s="1" customFormat="1" ht="30" customHeight="1">
      <c r="B200" s="38"/>
      <c r="C200" s="39"/>
      <c r="D200" s="39"/>
      <c r="E200" s="39"/>
      <c r="F200" s="315" t="s">
        <v>3179</v>
      </c>
      <c r="G200" s="316"/>
      <c r="H200" s="316"/>
      <c r="I200" s="316"/>
      <c r="J200" s="39"/>
      <c r="K200" s="39"/>
      <c r="L200" s="39"/>
      <c r="M200" s="39"/>
      <c r="N200" s="39"/>
      <c r="O200" s="39"/>
      <c r="P200" s="39"/>
      <c r="Q200" s="39"/>
      <c r="R200" s="40"/>
      <c r="T200" s="146"/>
      <c r="U200" s="39"/>
      <c r="V200" s="39"/>
      <c r="W200" s="39"/>
      <c r="X200" s="39"/>
      <c r="Y200" s="39"/>
      <c r="Z200" s="39"/>
      <c r="AA200" s="81"/>
      <c r="AT200" s="21" t="s">
        <v>475</v>
      </c>
      <c r="AU200" s="21" t="s">
        <v>88</v>
      </c>
    </row>
    <row r="201" spans="2:65" s="1" customFormat="1" ht="31.5" customHeight="1">
      <c r="B201" s="38"/>
      <c r="C201" s="171" t="s">
        <v>205</v>
      </c>
      <c r="D201" s="171" t="s">
        <v>177</v>
      </c>
      <c r="E201" s="172" t="s">
        <v>3180</v>
      </c>
      <c r="F201" s="265" t="s">
        <v>3181</v>
      </c>
      <c r="G201" s="265"/>
      <c r="H201" s="265"/>
      <c r="I201" s="265"/>
      <c r="J201" s="173" t="s">
        <v>461</v>
      </c>
      <c r="K201" s="174">
        <v>1</v>
      </c>
      <c r="L201" s="266">
        <v>0</v>
      </c>
      <c r="M201" s="267"/>
      <c r="N201" s="268">
        <f>ROUND(L201*K201,2)</f>
        <v>0</v>
      </c>
      <c r="O201" s="268"/>
      <c r="P201" s="268"/>
      <c r="Q201" s="268"/>
      <c r="R201" s="40"/>
      <c r="T201" s="175" t="s">
        <v>22</v>
      </c>
      <c r="U201" s="47" t="s">
        <v>45</v>
      </c>
      <c r="V201" s="39"/>
      <c r="W201" s="176">
        <f>V201*K201</f>
        <v>0</v>
      </c>
      <c r="X201" s="176">
        <v>0</v>
      </c>
      <c r="Y201" s="176">
        <f>X201*K201</f>
        <v>0</v>
      </c>
      <c r="Z201" s="176">
        <v>0</v>
      </c>
      <c r="AA201" s="177">
        <f>Z201*K201</f>
        <v>0</v>
      </c>
      <c r="AR201" s="21" t="s">
        <v>181</v>
      </c>
      <c r="AT201" s="21" t="s">
        <v>177</v>
      </c>
      <c r="AU201" s="21" t="s">
        <v>88</v>
      </c>
      <c r="AY201" s="21" t="s">
        <v>176</v>
      </c>
      <c r="BE201" s="113">
        <f>IF(U201="základní",N201,0)</f>
        <v>0</v>
      </c>
      <c r="BF201" s="113">
        <f>IF(U201="snížená",N201,0)</f>
        <v>0</v>
      </c>
      <c r="BG201" s="113">
        <f>IF(U201="zákl. přenesená",N201,0)</f>
        <v>0</v>
      </c>
      <c r="BH201" s="113">
        <f>IF(U201="sníž. přenesená",N201,0)</f>
        <v>0</v>
      </c>
      <c r="BI201" s="113">
        <f>IF(U201="nulová",N201,0)</f>
        <v>0</v>
      </c>
      <c r="BJ201" s="21" t="s">
        <v>88</v>
      </c>
      <c r="BK201" s="113">
        <f>ROUND(L201*K201,2)</f>
        <v>0</v>
      </c>
      <c r="BL201" s="21" t="s">
        <v>181</v>
      </c>
      <c r="BM201" s="21" t="s">
        <v>3182</v>
      </c>
    </row>
    <row r="202" spans="2:65" s="1" customFormat="1" ht="31.5" customHeight="1">
      <c r="B202" s="38"/>
      <c r="C202" s="202" t="s">
        <v>209</v>
      </c>
      <c r="D202" s="202" t="s">
        <v>352</v>
      </c>
      <c r="E202" s="203" t="s">
        <v>2618</v>
      </c>
      <c r="F202" s="307" t="s">
        <v>2619</v>
      </c>
      <c r="G202" s="307"/>
      <c r="H202" s="307"/>
      <c r="I202" s="307"/>
      <c r="J202" s="204" t="s">
        <v>461</v>
      </c>
      <c r="K202" s="205">
        <v>1</v>
      </c>
      <c r="L202" s="308">
        <v>0</v>
      </c>
      <c r="M202" s="309"/>
      <c r="N202" s="310">
        <f>ROUND(L202*K202,2)</f>
        <v>0</v>
      </c>
      <c r="O202" s="268"/>
      <c r="P202" s="268"/>
      <c r="Q202" s="268"/>
      <c r="R202" s="40"/>
      <c r="T202" s="175" t="s">
        <v>22</v>
      </c>
      <c r="U202" s="47" t="s">
        <v>45</v>
      </c>
      <c r="V202" s="39"/>
      <c r="W202" s="176">
        <f>V202*K202</f>
        <v>0</v>
      </c>
      <c r="X202" s="176">
        <v>0</v>
      </c>
      <c r="Y202" s="176">
        <f>X202*K202</f>
        <v>0</v>
      </c>
      <c r="Z202" s="176">
        <v>0</v>
      </c>
      <c r="AA202" s="177">
        <f>Z202*K202</f>
        <v>0</v>
      </c>
      <c r="AR202" s="21" t="s">
        <v>209</v>
      </c>
      <c r="AT202" s="21" t="s">
        <v>352</v>
      </c>
      <c r="AU202" s="21" t="s">
        <v>88</v>
      </c>
      <c r="AY202" s="21" t="s">
        <v>176</v>
      </c>
      <c r="BE202" s="113">
        <f>IF(U202="základní",N202,0)</f>
        <v>0</v>
      </c>
      <c r="BF202" s="113">
        <f>IF(U202="snížená",N202,0)</f>
        <v>0</v>
      </c>
      <c r="BG202" s="113">
        <f>IF(U202="zákl. přenesená",N202,0)</f>
        <v>0</v>
      </c>
      <c r="BH202" s="113">
        <f>IF(U202="sníž. přenesená",N202,0)</f>
        <v>0</v>
      </c>
      <c r="BI202" s="113">
        <f>IF(U202="nulová",N202,0)</f>
        <v>0</v>
      </c>
      <c r="BJ202" s="21" t="s">
        <v>88</v>
      </c>
      <c r="BK202" s="113">
        <f>ROUND(L202*K202,2)</f>
        <v>0</v>
      </c>
      <c r="BL202" s="21" t="s">
        <v>181</v>
      </c>
      <c r="BM202" s="21" t="s">
        <v>3183</v>
      </c>
    </row>
    <row r="203" spans="2:47" s="1" customFormat="1" ht="22.5" customHeight="1">
      <c r="B203" s="38"/>
      <c r="C203" s="39"/>
      <c r="D203" s="39"/>
      <c r="E203" s="39"/>
      <c r="F203" s="315" t="s">
        <v>2620</v>
      </c>
      <c r="G203" s="316"/>
      <c r="H203" s="316"/>
      <c r="I203" s="316"/>
      <c r="J203" s="39"/>
      <c r="K203" s="39"/>
      <c r="L203" s="39"/>
      <c r="M203" s="39"/>
      <c r="N203" s="39"/>
      <c r="O203" s="39"/>
      <c r="P203" s="39"/>
      <c r="Q203" s="39"/>
      <c r="R203" s="40"/>
      <c r="T203" s="146"/>
      <c r="U203" s="39"/>
      <c r="V203" s="39"/>
      <c r="W203" s="39"/>
      <c r="X203" s="39"/>
      <c r="Y203" s="39"/>
      <c r="Z203" s="39"/>
      <c r="AA203" s="81"/>
      <c r="AT203" s="21" t="s">
        <v>475</v>
      </c>
      <c r="AU203" s="21" t="s">
        <v>88</v>
      </c>
    </row>
    <row r="204" spans="2:65" s="1" customFormat="1" ht="31.5" customHeight="1">
      <c r="B204" s="38"/>
      <c r="C204" s="171" t="s">
        <v>214</v>
      </c>
      <c r="D204" s="171" t="s">
        <v>177</v>
      </c>
      <c r="E204" s="172" t="s">
        <v>2636</v>
      </c>
      <c r="F204" s="265" t="s">
        <v>2637</v>
      </c>
      <c r="G204" s="265"/>
      <c r="H204" s="265"/>
      <c r="I204" s="265"/>
      <c r="J204" s="173" t="s">
        <v>461</v>
      </c>
      <c r="K204" s="174">
        <v>3</v>
      </c>
      <c r="L204" s="266">
        <v>0</v>
      </c>
      <c r="M204" s="267"/>
      <c r="N204" s="268">
        <f>ROUND(L204*K204,2)</f>
        <v>0</v>
      </c>
      <c r="O204" s="268"/>
      <c r="P204" s="268"/>
      <c r="Q204" s="268"/>
      <c r="R204" s="40"/>
      <c r="T204" s="175" t="s">
        <v>22</v>
      </c>
      <c r="U204" s="47" t="s">
        <v>45</v>
      </c>
      <c r="V204" s="39"/>
      <c r="W204" s="176">
        <f>V204*K204</f>
        <v>0</v>
      </c>
      <c r="X204" s="176">
        <v>0</v>
      </c>
      <c r="Y204" s="176">
        <f>X204*K204</f>
        <v>0</v>
      </c>
      <c r="Z204" s="176">
        <v>0</v>
      </c>
      <c r="AA204" s="177">
        <f>Z204*K204</f>
        <v>0</v>
      </c>
      <c r="AR204" s="21" t="s">
        <v>181</v>
      </c>
      <c r="AT204" s="21" t="s">
        <v>177</v>
      </c>
      <c r="AU204" s="21" t="s">
        <v>88</v>
      </c>
      <c r="AY204" s="21" t="s">
        <v>176</v>
      </c>
      <c r="BE204" s="113">
        <f>IF(U204="základní",N204,0)</f>
        <v>0</v>
      </c>
      <c r="BF204" s="113">
        <f>IF(U204="snížená",N204,0)</f>
        <v>0</v>
      </c>
      <c r="BG204" s="113">
        <f>IF(U204="zákl. přenesená",N204,0)</f>
        <v>0</v>
      </c>
      <c r="BH204" s="113">
        <f>IF(U204="sníž. přenesená",N204,0)</f>
        <v>0</v>
      </c>
      <c r="BI204" s="113">
        <f>IF(U204="nulová",N204,0)</f>
        <v>0</v>
      </c>
      <c r="BJ204" s="21" t="s">
        <v>88</v>
      </c>
      <c r="BK204" s="113">
        <f>ROUND(L204*K204,2)</f>
        <v>0</v>
      </c>
      <c r="BL204" s="21" t="s">
        <v>181</v>
      </c>
      <c r="BM204" s="21" t="s">
        <v>3184</v>
      </c>
    </row>
    <row r="205" spans="2:63" s="9" customFormat="1" ht="37.35" customHeight="1">
      <c r="B205" s="160"/>
      <c r="C205" s="161"/>
      <c r="D205" s="162" t="s">
        <v>3128</v>
      </c>
      <c r="E205" s="162"/>
      <c r="F205" s="162"/>
      <c r="G205" s="162"/>
      <c r="H205" s="162"/>
      <c r="I205" s="162"/>
      <c r="J205" s="162"/>
      <c r="K205" s="162"/>
      <c r="L205" s="162"/>
      <c r="M205" s="162"/>
      <c r="N205" s="317">
        <f>BK205</f>
        <v>0</v>
      </c>
      <c r="O205" s="318"/>
      <c r="P205" s="318"/>
      <c r="Q205" s="318"/>
      <c r="R205" s="163"/>
      <c r="T205" s="164"/>
      <c r="U205" s="161"/>
      <c r="V205" s="161"/>
      <c r="W205" s="165">
        <f>SUM(W206:W243)</f>
        <v>0</v>
      </c>
      <c r="X205" s="161"/>
      <c r="Y205" s="165">
        <f>SUM(Y206:Y243)</f>
        <v>0</v>
      </c>
      <c r="Z205" s="161"/>
      <c r="AA205" s="166">
        <f>SUM(AA206:AA243)</f>
        <v>0</v>
      </c>
      <c r="AR205" s="167" t="s">
        <v>88</v>
      </c>
      <c r="AT205" s="168" t="s">
        <v>79</v>
      </c>
      <c r="AU205" s="168" t="s">
        <v>80</v>
      </c>
      <c r="AY205" s="167" t="s">
        <v>176</v>
      </c>
      <c r="BK205" s="169">
        <f>SUM(BK206:BK243)</f>
        <v>0</v>
      </c>
    </row>
    <row r="206" spans="2:65" s="1" customFormat="1" ht="31.5" customHeight="1">
      <c r="B206" s="38"/>
      <c r="C206" s="171" t="s">
        <v>218</v>
      </c>
      <c r="D206" s="171" t="s">
        <v>177</v>
      </c>
      <c r="E206" s="172" t="s">
        <v>2638</v>
      </c>
      <c r="F206" s="265" t="s">
        <v>2639</v>
      </c>
      <c r="G206" s="265"/>
      <c r="H206" s="265"/>
      <c r="I206" s="265"/>
      <c r="J206" s="173" t="s">
        <v>315</v>
      </c>
      <c r="K206" s="174">
        <v>81.69</v>
      </c>
      <c r="L206" s="266">
        <v>0</v>
      </c>
      <c r="M206" s="267"/>
      <c r="N206" s="268">
        <f>ROUND(L206*K206,2)</f>
        <v>0</v>
      </c>
      <c r="O206" s="268"/>
      <c r="P206" s="268"/>
      <c r="Q206" s="268"/>
      <c r="R206" s="40"/>
      <c r="T206" s="175" t="s">
        <v>22</v>
      </c>
      <c r="U206" s="47" t="s">
        <v>45</v>
      </c>
      <c r="V206" s="39"/>
      <c r="W206" s="176">
        <f>V206*K206</f>
        <v>0</v>
      </c>
      <c r="X206" s="176">
        <v>0</v>
      </c>
      <c r="Y206" s="176">
        <f>X206*K206</f>
        <v>0</v>
      </c>
      <c r="Z206" s="176">
        <v>0</v>
      </c>
      <c r="AA206" s="177">
        <f>Z206*K206</f>
        <v>0</v>
      </c>
      <c r="AR206" s="21" t="s">
        <v>181</v>
      </c>
      <c r="AT206" s="21" t="s">
        <v>177</v>
      </c>
      <c r="AU206" s="21" t="s">
        <v>88</v>
      </c>
      <c r="AY206" s="21" t="s">
        <v>176</v>
      </c>
      <c r="BE206" s="113">
        <f>IF(U206="základní",N206,0)</f>
        <v>0</v>
      </c>
      <c r="BF206" s="113">
        <f>IF(U206="snížená",N206,0)</f>
        <v>0</v>
      </c>
      <c r="BG206" s="113">
        <f>IF(U206="zákl. přenesená",N206,0)</f>
        <v>0</v>
      </c>
      <c r="BH206" s="113">
        <f>IF(U206="sníž. přenesená",N206,0)</f>
        <v>0</v>
      </c>
      <c r="BI206" s="113">
        <f>IF(U206="nulová",N206,0)</f>
        <v>0</v>
      </c>
      <c r="BJ206" s="21" t="s">
        <v>88</v>
      </c>
      <c r="BK206" s="113">
        <f>ROUND(L206*K206,2)</f>
        <v>0</v>
      </c>
      <c r="BL206" s="21" t="s">
        <v>181</v>
      </c>
      <c r="BM206" s="21" t="s">
        <v>3185</v>
      </c>
    </row>
    <row r="207" spans="2:47" s="1" customFormat="1" ht="30" customHeight="1">
      <c r="B207" s="38"/>
      <c r="C207" s="39"/>
      <c r="D207" s="39"/>
      <c r="E207" s="39"/>
      <c r="F207" s="315" t="s">
        <v>2640</v>
      </c>
      <c r="G207" s="316"/>
      <c r="H207" s="316"/>
      <c r="I207" s="316"/>
      <c r="J207" s="39"/>
      <c r="K207" s="39"/>
      <c r="L207" s="39"/>
      <c r="M207" s="39"/>
      <c r="N207" s="39"/>
      <c r="O207" s="39"/>
      <c r="P207" s="39"/>
      <c r="Q207" s="39"/>
      <c r="R207" s="40"/>
      <c r="T207" s="146"/>
      <c r="U207" s="39"/>
      <c r="V207" s="39"/>
      <c r="W207" s="39"/>
      <c r="X207" s="39"/>
      <c r="Y207" s="39"/>
      <c r="Z207" s="39"/>
      <c r="AA207" s="81"/>
      <c r="AT207" s="21" t="s">
        <v>475</v>
      </c>
      <c r="AU207" s="21" t="s">
        <v>88</v>
      </c>
    </row>
    <row r="208" spans="2:51" s="10" customFormat="1" ht="22.5" customHeight="1">
      <c r="B208" s="178"/>
      <c r="C208" s="179"/>
      <c r="D208" s="179"/>
      <c r="E208" s="180" t="s">
        <v>22</v>
      </c>
      <c r="F208" s="303" t="s">
        <v>3186</v>
      </c>
      <c r="G208" s="304"/>
      <c r="H208" s="304"/>
      <c r="I208" s="304"/>
      <c r="J208" s="179"/>
      <c r="K208" s="181">
        <v>81.69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199</v>
      </c>
      <c r="AU208" s="185" t="s">
        <v>88</v>
      </c>
      <c r="AV208" s="10" t="s">
        <v>140</v>
      </c>
      <c r="AW208" s="10" t="s">
        <v>37</v>
      </c>
      <c r="AX208" s="10" t="s">
        <v>80</v>
      </c>
      <c r="AY208" s="185" t="s">
        <v>176</v>
      </c>
    </row>
    <row r="209" spans="2:51" s="11" customFormat="1" ht="22.5" customHeight="1">
      <c r="B209" s="186"/>
      <c r="C209" s="187"/>
      <c r="D209" s="187"/>
      <c r="E209" s="188" t="s">
        <v>22</v>
      </c>
      <c r="F209" s="271" t="s">
        <v>200</v>
      </c>
      <c r="G209" s="272"/>
      <c r="H209" s="272"/>
      <c r="I209" s="272"/>
      <c r="J209" s="187"/>
      <c r="K209" s="189">
        <v>81.69</v>
      </c>
      <c r="L209" s="187"/>
      <c r="M209" s="187"/>
      <c r="N209" s="187"/>
      <c r="O209" s="187"/>
      <c r="P209" s="187"/>
      <c r="Q209" s="187"/>
      <c r="R209" s="190"/>
      <c r="T209" s="191"/>
      <c r="U209" s="187"/>
      <c r="V209" s="187"/>
      <c r="W209" s="187"/>
      <c r="X209" s="187"/>
      <c r="Y209" s="187"/>
      <c r="Z209" s="187"/>
      <c r="AA209" s="192"/>
      <c r="AT209" s="193" t="s">
        <v>199</v>
      </c>
      <c r="AU209" s="193" t="s">
        <v>88</v>
      </c>
      <c r="AV209" s="11" t="s">
        <v>181</v>
      </c>
      <c r="AW209" s="11" t="s">
        <v>37</v>
      </c>
      <c r="AX209" s="11" t="s">
        <v>88</v>
      </c>
      <c r="AY209" s="193" t="s">
        <v>176</v>
      </c>
    </row>
    <row r="210" spans="2:65" s="1" customFormat="1" ht="31.5" customHeight="1">
      <c r="B210" s="38"/>
      <c r="C210" s="202" t="s">
        <v>222</v>
      </c>
      <c r="D210" s="202" t="s">
        <v>352</v>
      </c>
      <c r="E210" s="203" t="s">
        <v>2642</v>
      </c>
      <c r="F210" s="307" t="s">
        <v>2643</v>
      </c>
      <c r="G210" s="307"/>
      <c r="H210" s="307"/>
      <c r="I210" s="307"/>
      <c r="J210" s="204" t="s">
        <v>315</v>
      </c>
      <c r="K210" s="205">
        <v>81.69</v>
      </c>
      <c r="L210" s="308">
        <v>0</v>
      </c>
      <c r="M210" s="309"/>
      <c r="N210" s="310">
        <f>ROUND(L210*K210,2)</f>
        <v>0</v>
      </c>
      <c r="O210" s="268"/>
      <c r="P210" s="268"/>
      <c r="Q210" s="268"/>
      <c r="R210" s="40"/>
      <c r="T210" s="175" t="s">
        <v>22</v>
      </c>
      <c r="U210" s="47" t="s">
        <v>45</v>
      </c>
      <c r="V210" s="39"/>
      <c r="W210" s="176">
        <f>V210*K210</f>
        <v>0</v>
      </c>
      <c r="X210" s="176">
        <v>0</v>
      </c>
      <c r="Y210" s="176">
        <f>X210*K210</f>
        <v>0</v>
      </c>
      <c r="Z210" s="176">
        <v>0</v>
      </c>
      <c r="AA210" s="177">
        <f>Z210*K210</f>
        <v>0</v>
      </c>
      <c r="AR210" s="21" t="s">
        <v>209</v>
      </c>
      <c r="AT210" s="21" t="s">
        <v>352</v>
      </c>
      <c r="AU210" s="21" t="s">
        <v>88</v>
      </c>
      <c r="AY210" s="21" t="s">
        <v>176</v>
      </c>
      <c r="BE210" s="113">
        <f>IF(U210="základní",N210,0)</f>
        <v>0</v>
      </c>
      <c r="BF210" s="113">
        <f>IF(U210="snížená",N210,0)</f>
        <v>0</v>
      </c>
      <c r="BG210" s="113">
        <f>IF(U210="zákl. přenesená",N210,0)</f>
        <v>0</v>
      </c>
      <c r="BH210" s="113">
        <f>IF(U210="sníž. přenesená",N210,0)</f>
        <v>0</v>
      </c>
      <c r="BI210" s="113">
        <f>IF(U210="nulová",N210,0)</f>
        <v>0</v>
      </c>
      <c r="BJ210" s="21" t="s">
        <v>88</v>
      </c>
      <c r="BK210" s="113">
        <f>ROUND(L210*K210,2)</f>
        <v>0</v>
      </c>
      <c r="BL210" s="21" t="s">
        <v>181</v>
      </c>
      <c r="BM210" s="21" t="s">
        <v>3187</v>
      </c>
    </row>
    <row r="211" spans="2:47" s="1" customFormat="1" ht="22.5" customHeight="1">
      <c r="B211" s="38"/>
      <c r="C211" s="39"/>
      <c r="D211" s="39"/>
      <c r="E211" s="39"/>
      <c r="F211" s="315" t="s">
        <v>2644</v>
      </c>
      <c r="G211" s="316"/>
      <c r="H211" s="316"/>
      <c r="I211" s="316"/>
      <c r="J211" s="39"/>
      <c r="K211" s="39"/>
      <c r="L211" s="39"/>
      <c r="M211" s="39"/>
      <c r="N211" s="39"/>
      <c r="O211" s="39"/>
      <c r="P211" s="39"/>
      <c r="Q211" s="39"/>
      <c r="R211" s="40"/>
      <c r="T211" s="146"/>
      <c r="U211" s="39"/>
      <c r="V211" s="39"/>
      <c r="W211" s="39"/>
      <c r="X211" s="39"/>
      <c r="Y211" s="39"/>
      <c r="Z211" s="39"/>
      <c r="AA211" s="81"/>
      <c r="AT211" s="21" t="s">
        <v>475</v>
      </c>
      <c r="AU211" s="21" t="s">
        <v>88</v>
      </c>
    </row>
    <row r="212" spans="2:65" s="1" customFormat="1" ht="31.5" customHeight="1">
      <c r="B212" s="38"/>
      <c r="C212" s="171" t="s">
        <v>226</v>
      </c>
      <c r="D212" s="171" t="s">
        <v>177</v>
      </c>
      <c r="E212" s="172" t="s">
        <v>2645</v>
      </c>
      <c r="F212" s="265" t="s">
        <v>2646</v>
      </c>
      <c r="G212" s="265"/>
      <c r="H212" s="265"/>
      <c r="I212" s="265"/>
      <c r="J212" s="173" t="s">
        <v>461</v>
      </c>
      <c r="K212" s="174">
        <v>157</v>
      </c>
      <c r="L212" s="266">
        <v>0</v>
      </c>
      <c r="M212" s="267"/>
      <c r="N212" s="268">
        <f>ROUND(L212*K212,2)</f>
        <v>0</v>
      </c>
      <c r="O212" s="268"/>
      <c r="P212" s="268"/>
      <c r="Q212" s="268"/>
      <c r="R212" s="40"/>
      <c r="T212" s="175" t="s">
        <v>22</v>
      </c>
      <c r="U212" s="47" t="s">
        <v>45</v>
      </c>
      <c r="V212" s="39"/>
      <c r="W212" s="176">
        <f>V212*K212</f>
        <v>0</v>
      </c>
      <c r="X212" s="176">
        <v>0</v>
      </c>
      <c r="Y212" s="176">
        <f>X212*K212</f>
        <v>0</v>
      </c>
      <c r="Z212" s="176">
        <v>0</v>
      </c>
      <c r="AA212" s="177">
        <f>Z212*K212</f>
        <v>0</v>
      </c>
      <c r="AR212" s="21" t="s">
        <v>181</v>
      </c>
      <c r="AT212" s="21" t="s">
        <v>177</v>
      </c>
      <c r="AU212" s="21" t="s">
        <v>88</v>
      </c>
      <c r="AY212" s="21" t="s">
        <v>176</v>
      </c>
      <c r="BE212" s="113">
        <f>IF(U212="základní",N212,0)</f>
        <v>0</v>
      </c>
      <c r="BF212" s="113">
        <f>IF(U212="snížená",N212,0)</f>
        <v>0</v>
      </c>
      <c r="BG212" s="113">
        <f>IF(U212="zákl. přenesená",N212,0)</f>
        <v>0</v>
      </c>
      <c r="BH212" s="113">
        <f>IF(U212="sníž. přenesená",N212,0)</f>
        <v>0</v>
      </c>
      <c r="BI212" s="113">
        <f>IF(U212="nulová",N212,0)</f>
        <v>0</v>
      </c>
      <c r="BJ212" s="21" t="s">
        <v>88</v>
      </c>
      <c r="BK212" s="113">
        <f>ROUND(L212*K212,2)</f>
        <v>0</v>
      </c>
      <c r="BL212" s="21" t="s">
        <v>181</v>
      </c>
      <c r="BM212" s="21" t="s">
        <v>3188</v>
      </c>
    </row>
    <row r="213" spans="2:51" s="10" customFormat="1" ht="22.5" customHeight="1">
      <c r="B213" s="178"/>
      <c r="C213" s="179"/>
      <c r="D213" s="179"/>
      <c r="E213" s="180" t="s">
        <v>22</v>
      </c>
      <c r="F213" s="269" t="s">
        <v>3189</v>
      </c>
      <c r="G213" s="270"/>
      <c r="H213" s="270"/>
      <c r="I213" s="270"/>
      <c r="J213" s="179"/>
      <c r="K213" s="181">
        <v>157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199</v>
      </c>
      <c r="AU213" s="185" t="s">
        <v>88</v>
      </c>
      <c r="AV213" s="10" t="s">
        <v>140</v>
      </c>
      <c r="AW213" s="10" t="s">
        <v>37</v>
      </c>
      <c r="AX213" s="10" t="s">
        <v>80</v>
      </c>
      <c r="AY213" s="185" t="s">
        <v>176</v>
      </c>
    </row>
    <row r="214" spans="2:51" s="11" customFormat="1" ht="22.5" customHeight="1">
      <c r="B214" s="186"/>
      <c r="C214" s="187"/>
      <c r="D214" s="187"/>
      <c r="E214" s="188" t="s">
        <v>22</v>
      </c>
      <c r="F214" s="271" t="s">
        <v>200</v>
      </c>
      <c r="G214" s="272"/>
      <c r="H214" s="272"/>
      <c r="I214" s="272"/>
      <c r="J214" s="187"/>
      <c r="K214" s="189">
        <v>157</v>
      </c>
      <c r="L214" s="187"/>
      <c r="M214" s="187"/>
      <c r="N214" s="187"/>
      <c r="O214" s="187"/>
      <c r="P214" s="187"/>
      <c r="Q214" s="187"/>
      <c r="R214" s="190"/>
      <c r="T214" s="191"/>
      <c r="U214" s="187"/>
      <c r="V214" s="187"/>
      <c r="W214" s="187"/>
      <c r="X214" s="187"/>
      <c r="Y214" s="187"/>
      <c r="Z214" s="187"/>
      <c r="AA214" s="192"/>
      <c r="AT214" s="193" t="s">
        <v>199</v>
      </c>
      <c r="AU214" s="193" t="s">
        <v>88</v>
      </c>
      <c r="AV214" s="11" t="s">
        <v>181</v>
      </c>
      <c r="AW214" s="11" t="s">
        <v>37</v>
      </c>
      <c r="AX214" s="11" t="s">
        <v>88</v>
      </c>
      <c r="AY214" s="193" t="s">
        <v>176</v>
      </c>
    </row>
    <row r="215" spans="2:65" s="1" customFormat="1" ht="22.5" customHeight="1">
      <c r="B215" s="38"/>
      <c r="C215" s="202" t="s">
        <v>230</v>
      </c>
      <c r="D215" s="202" t="s">
        <v>352</v>
      </c>
      <c r="E215" s="203" t="s">
        <v>2648</v>
      </c>
      <c r="F215" s="307" t="s">
        <v>2649</v>
      </c>
      <c r="G215" s="307"/>
      <c r="H215" s="307"/>
      <c r="I215" s="307"/>
      <c r="J215" s="204" t="s">
        <v>461</v>
      </c>
      <c r="K215" s="205">
        <v>133</v>
      </c>
      <c r="L215" s="308">
        <v>0</v>
      </c>
      <c r="M215" s="309"/>
      <c r="N215" s="310">
        <f>ROUND(L215*K215,2)</f>
        <v>0</v>
      </c>
      <c r="O215" s="268"/>
      <c r="P215" s="268"/>
      <c r="Q215" s="268"/>
      <c r="R215" s="40"/>
      <c r="T215" s="175" t="s">
        <v>22</v>
      </c>
      <c r="U215" s="47" t="s">
        <v>45</v>
      </c>
      <c r="V215" s="39"/>
      <c r="W215" s="176">
        <f>V215*K215</f>
        <v>0</v>
      </c>
      <c r="X215" s="176">
        <v>0</v>
      </c>
      <c r="Y215" s="176">
        <f>X215*K215</f>
        <v>0</v>
      </c>
      <c r="Z215" s="176">
        <v>0</v>
      </c>
      <c r="AA215" s="177">
        <f>Z215*K215</f>
        <v>0</v>
      </c>
      <c r="AR215" s="21" t="s">
        <v>209</v>
      </c>
      <c r="AT215" s="21" t="s">
        <v>352</v>
      </c>
      <c r="AU215" s="21" t="s">
        <v>88</v>
      </c>
      <c r="AY215" s="21" t="s">
        <v>176</v>
      </c>
      <c r="BE215" s="113">
        <f>IF(U215="základní",N215,0)</f>
        <v>0</v>
      </c>
      <c r="BF215" s="113">
        <f>IF(U215="snížená",N215,0)</f>
        <v>0</v>
      </c>
      <c r="BG215" s="113">
        <f>IF(U215="zákl. přenesená",N215,0)</f>
        <v>0</v>
      </c>
      <c r="BH215" s="113">
        <f>IF(U215="sníž. přenesená",N215,0)</f>
        <v>0</v>
      </c>
      <c r="BI215" s="113">
        <f>IF(U215="nulová",N215,0)</f>
        <v>0</v>
      </c>
      <c r="BJ215" s="21" t="s">
        <v>88</v>
      </c>
      <c r="BK215" s="113">
        <f>ROUND(L215*K215,2)</f>
        <v>0</v>
      </c>
      <c r="BL215" s="21" t="s">
        <v>181</v>
      </c>
      <c r="BM215" s="21" t="s">
        <v>3190</v>
      </c>
    </row>
    <row r="216" spans="2:51" s="10" customFormat="1" ht="22.5" customHeight="1">
      <c r="B216" s="178"/>
      <c r="C216" s="179"/>
      <c r="D216" s="179"/>
      <c r="E216" s="180" t="s">
        <v>22</v>
      </c>
      <c r="F216" s="269" t="s">
        <v>3166</v>
      </c>
      <c r="G216" s="270"/>
      <c r="H216" s="270"/>
      <c r="I216" s="270"/>
      <c r="J216" s="179"/>
      <c r="K216" s="181">
        <v>133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199</v>
      </c>
      <c r="AU216" s="185" t="s">
        <v>88</v>
      </c>
      <c r="AV216" s="10" t="s">
        <v>140</v>
      </c>
      <c r="AW216" s="10" t="s">
        <v>37</v>
      </c>
      <c r="AX216" s="10" t="s">
        <v>80</v>
      </c>
      <c r="AY216" s="185" t="s">
        <v>176</v>
      </c>
    </row>
    <row r="217" spans="2:51" s="11" customFormat="1" ht="22.5" customHeight="1">
      <c r="B217" s="186"/>
      <c r="C217" s="187"/>
      <c r="D217" s="187"/>
      <c r="E217" s="188" t="s">
        <v>22</v>
      </c>
      <c r="F217" s="271" t="s">
        <v>200</v>
      </c>
      <c r="G217" s="272"/>
      <c r="H217" s="272"/>
      <c r="I217" s="272"/>
      <c r="J217" s="187"/>
      <c r="K217" s="189">
        <v>133</v>
      </c>
      <c r="L217" s="187"/>
      <c r="M217" s="187"/>
      <c r="N217" s="187"/>
      <c r="O217" s="187"/>
      <c r="P217" s="187"/>
      <c r="Q217" s="187"/>
      <c r="R217" s="190"/>
      <c r="T217" s="191"/>
      <c r="U217" s="187"/>
      <c r="V217" s="187"/>
      <c r="W217" s="187"/>
      <c r="X217" s="187"/>
      <c r="Y217" s="187"/>
      <c r="Z217" s="187"/>
      <c r="AA217" s="192"/>
      <c r="AT217" s="193" t="s">
        <v>199</v>
      </c>
      <c r="AU217" s="193" t="s">
        <v>88</v>
      </c>
      <c r="AV217" s="11" t="s">
        <v>181</v>
      </c>
      <c r="AW217" s="11" t="s">
        <v>37</v>
      </c>
      <c r="AX217" s="11" t="s">
        <v>88</v>
      </c>
      <c r="AY217" s="193" t="s">
        <v>176</v>
      </c>
    </row>
    <row r="218" spans="2:65" s="1" customFormat="1" ht="31.5" customHeight="1">
      <c r="B218" s="38"/>
      <c r="C218" s="202" t="s">
        <v>234</v>
      </c>
      <c r="D218" s="202" t="s">
        <v>352</v>
      </c>
      <c r="E218" s="203" t="s">
        <v>2650</v>
      </c>
      <c r="F218" s="307" t="s">
        <v>2651</v>
      </c>
      <c r="G218" s="307"/>
      <c r="H218" s="307"/>
      <c r="I218" s="307"/>
      <c r="J218" s="204" t="s">
        <v>461</v>
      </c>
      <c r="K218" s="205">
        <v>24</v>
      </c>
      <c r="L218" s="308">
        <v>0</v>
      </c>
      <c r="M218" s="309"/>
      <c r="N218" s="310">
        <f>ROUND(L218*K218,2)</f>
        <v>0</v>
      </c>
      <c r="O218" s="268"/>
      <c r="P218" s="268"/>
      <c r="Q218" s="268"/>
      <c r="R218" s="40"/>
      <c r="T218" s="175" t="s">
        <v>22</v>
      </c>
      <c r="U218" s="47" t="s">
        <v>45</v>
      </c>
      <c r="V218" s="39"/>
      <c r="W218" s="176">
        <f>V218*K218</f>
        <v>0</v>
      </c>
      <c r="X218" s="176">
        <v>0</v>
      </c>
      <c r="Y218" s="176">
        <f>X218*K218</f>
        <v>0</v>
      </c>
      <c r="Z218" s="176">
        <v>0</v>
      </c>
      <c r="AA218" s="177">
        <f>Z218*K218</f>
        <v>0</v>
      </c>
      <c r="AR218" s="21" t="s">
        <v>209</v>
      </c>
      <c r="AT218" s="21" t="s">
        <v>352</v>
      </c>
      <c r="AU218" s="21" t="s">
        <v>88</v>
      </c>
      <c r="AY218" s="21" t="s">
        <v>176</v>
      </c>
      <c r="BE218" s="113">
        <f>IF(U218="základní",N218,0)</f>
        <v>0</v>
      </c>
      <c r="BF218" s="113">
        <f>IF(U218="snížená",N218,0)</f>
        <v>0</v>
      </c>
      <c r="BG218" s="113">
        <f>IF(U218="zákl. přenesená",N218,0)</f>
        <v>0</v>
      </c>
      <c r="BH218" s="113">
        <f>IF(U218="sníž. přenesená",N218,0)</f>
        <v>0</v>
      </c>
      <c r="BI218" s="113">
        <f>IF(U218="nulová",N218,0)</f>
        <v>0</v>
      </c>
      <c r="BJ218" s="21" t="s">
        <v>88</v>
      </c>
      <c r="BK218" s="113">
        <f>ROUND(L218*K218,2)</f>
        <v>0</v>
      </c>
      <c r="BL218" s="21" t="s">
        <v>181</v>
      </c>
      <c r="BM218" s="21" t="s">
        <v>3191</v>
      </c>
    </row>
    <row r="219" spans="2:51" s="10" customFormat="1" ht="22.5" customHeight="1">
      <c r="B219" s="178"/>
      <c r="C219" s="179"/>
      <c r="D219" s="179"/>
      <c r="E219" s="180" t="s">
        <v>22</v>
      </c>
      <c r="F219" s="269" t="s">
        <v>3164</v>
      </c>
      <c r="G219" s="270"/>
      <c r="H219" s="270"/>
      <c r="I219" s="270"/>
      <c r="J219" s="179"/>
      <c r="K219" s="181">
        <v>24</v>
      </c>
      <c r="L219" s="179"/>
      <c r="M219" s="179"/>
      <c r="N219" s="179"/>
      <c r="O219" s="179"/>
      <c r="P219" s="179"/>
      <c r="Q219" s="179"/>
      <c r="R219" s="182"/>
      <c r="T219" s="183"/>
      <c r="U219" s="179"/>
      <c r="V219" s="179"/>
      <c r="W219" s="179"/>
      <c r="X219" s="179"/>
      <c r="Y219" s="179"/>
      <c r="Z219" s="179"/>
      <c r="AA219" s="184"/>
      <c r="AT219" s="185" t="s">
        <v>199</v>
      </c>
      <c r="AU219" s="185" t="s">
        <v>88</v>
      </c>
      <c r="AV219" s="10" t="s">
        <v>140</v>
      </c>
      <c r="AW219" s="10" t="s">
        <v>37</v>
      </c>
      <c r="AX219" s="10" t="s">
        <v>80</v>
      </c>
      <c r="AY219" s="185" t="s">
        <v>176</v>
      </c>
    </row>
    <row r="220" spans="2:51" s="11" customFormat="1" ht="22.5" customHeight="1">
      <c r="B220" s="186"/>
      <c r="C220" s="187"/>
      <c r="D220" s="187"/>
      <c r="E220" s="188" t="s">
        <v>22</v>
      </c>
      <c r="F220" s="271" t="s">
        <v>200</v>
      </c>
      <c r="G220" s="272"/>
      <c r="H220" s="272"/>
      <c r="I220" s="272"/>
      <c r="J220" s="187"/>
      <c r="K220" s="189">
        <v>24</v>
      </c>
      <c r="L220" s="187"/>
      <c r="M220" s="187"/>
      <c r="N220" s="187"/>
      <c r="O220" s="187"/>
      <c r="P220" s="187"/>
      <c r="Q220" s="187"/>
      <c r="R220" s="190"/>
      <c r="T220" s="191"/>
      <c r="U220" s="187"/>
      <c r="V220" s="187"/>
      <c r="W220" s="187"/>
      <c r="X220" s="187"/>
      <c r="Y220" s="187"/>
      <c r="Z220" s="187"/>
      <c r="AA220" s="192"/>
      <c r="AT220" s="193" t="s">
        <v>199</v>
      </c>
      <c r="AU220" s="193" t="s">
        <v>88</v>
      </c>
      <c r="AV220" s="11" t="s">
        <v>181</v>
      </c>
      <c r="AW220" s="11" t="s">
        <v>37</v>
      </c>
      <c r="AX220" s="11" t="s">
        <v>88</v>
      </c>
      <c r="AY220" s="193" t="s">
        <v>176</v>
      </c>
    </row>
    <row r="221" spans="2:65" s="1" customFormat="1" ht="31.5" customHeight="1">
      <c r="B221" s="38"/>
      <c r="C221" s="171" t="s">
        <v>11</v>
      </c>
      <c r="D221" s="171" t="s">
        <v>177</v>
      </c>
      <c r="E221" s="172" t="s">
        <v>2660</v>
      </c>
      <c r="F221" s="265" t="s">
        <v>2661</v>
      </c>
      <c r="G221" s="265"/>
      <c r="H221" s="265"/>
      <c r="I221" s="265"/>
      <c r="J221" s="173" t="s">
        <v>315</v>
      </c>
      <c r="K221" s="174">
        <v>70</v>
      </c>
      <c r="L221" s="266">
        <v>0</v>
      </c>
      <c r="M221" s="267"/>
      <c r="N221" s="268">
        <f>ROUND(L221*K221,2)</f>
        <v>0</v>
      </c>
      <c r="O221" s="268"/>
      <c r="P221" s="268"/>
      <c r="Q221" s="268"/>
      <c r="R221" s="40"/>
      <c r="T221" s="175" t="s">
        <v>22</v>
      </c>
      <c r="U221" s="47" t="s">
        <v>45</v>
      </c>
      <c r="V221" s="39"/>
      <c r="W221" s="176">
        <f>V221*K221</f>
        <v>0</v>
      </c>
      <c r="X221" s="176">
        <v>0</v>
      </c>
      <c r="Y221" s="176">
        <f>X221*K221</f>
        <v>0</v>
      </c>
      <c r="Z221" s="176">
        <v>0</v>
      </c>
      <c r="AA221" s="177">
        <f>Z221*K221</f>
        <v>0</v>
      </c>
      <c r="AR221" s="21" t="s">
        <v>181</v>
      </c>
      <c r="AT221" s="21" t="s">
        <v>177</v>
      </c>
      <c r="AU221" s="21" t="s">
        <v>88</v>
      </c>
      <c r="AY221" s="21" t="s">
        <v>176</v>
      </c>
      <c r="BE221" s="113">
        <f>IF(U221="základní",N221,0)</f>
        <v>0</v>
      </c>
      <c r="BF221" s="113">
        <f>IF(U221="snížená",N221,0)</f>
        <v>0</v>
      </c>
      <c r="BG221" s="113">
        <f>IF(U221="zákl. přenesená",N221,0)</f>
        <v>0</v>
      </c>
      <c r="BH221" s="113">
        <f>IF(U221="sníž. přenesená",N221,0)</f>
        <v>0</v>
      </c>
      <c r="BI221" s="113">
        <f>IF(U221="nulová",N221,0)</f>
        <v>0</v>
      </c>
      <c r="BJ221" s="21" t="s">
        <v>88</v>
      </c>
      <c r="BK221" s="113">
        <f>ROUND(L221*K221,2)</f>
        <v>0</v>
      </c>
      <c r="BL221" s="21" t="s">
        <v>181</v>
      </c>
      <c r="BM221" s="21" t="s">
        <v>3192</v>
      </c>
    </row>
    <row r="222" spans="2:65" s="1" customFormat="1" ht="22.5" customHeight="1">
      <c r="B222" s="38"/>
      <c r="C222" s="202" t="s">
        <v>318</v>
      </c>
      <c r="D222" s="202" t="s">
        <v>352</v>
      </c>
      <c r="E222" s="203" t="s">
        <v>2662</v>
      </c>
      <c r="F222" s="307" t="s">
        <v>2663</v>
      </c>
      <c r="G222" s="307"/>
      <c r="H222" s="307"/>
      <c r="I222" s="307"/>
      <c r="J222" s="204" t="s">
        <v>2664</v>
      </c>
      <c r="K222" s="205">
        <v>10.811</v>
      </c>
      <c r="L222" s="308">
        <v>0</v>
      </c>
      <c r="M222" s="309"/>
      <c r="N222" s="310">
        <f>ROUND(L222*K222,2)</f>
        <v>0</v>
      </c>
      <c r="O222" s="268"/>
      <c r="P222" s="268"/>
      <c r="Q222" s="268"/>
      <c r="R222" s="40"/>
      <c r="T222" s="175" t="s">
        <v>22</v>
      </c>
      <c r="U222" s="47" t="s">
        <v>45</v>
      </c>
      <c r="V222" s="39"/>
      <c r="W222" s="176">
        <f>V222*K222</f>
        <v>0</v>
      </c>
      <c r="X222" s="176">
        <v>0</v>
      </c>
      <c r="Y222" s="176">
        <f>X222*K222</f>
        <v>0</v>
      </c>
      <c r="Z222" s="176">
        <v>0</v>
      </c>
      <c r="AA222" s="177">
        <f>Z222*K222</f>
        <v>0</v>
      </c>
      <c r="AR222" s="21" t="s">
        <v>209</v>
      </c>
      <c r="AT222" s="21" t="s">
        <v>352</v>
      </c>
      <c r="AU222" s="21" t="s">
        <v>88</v>
      </c>
      <c r="AY222" s="21" t="s">
        <v>176</v>
      </c>
      <c r="BE222" s="113">
        <f>IF(U222="základní",N222,0)</f>
        <v>0</v>
      </c>
      <c r="BF222" s="113">
        <f>IF(U222="snížená",N222,0)</f>
        <v>0</v>
      </c>
      <c r="BG222" s="113">
        <f>IF(U222="zákl. přenesená",N222,0)</f>
        <v>0</v>
      </c>
      <c r="BH222" s="113">
        <f>IF(U222="sníž. přenesená",N222,0)</f>
        <v>0</v>
      </c>
      <c r="BI222" s="113">
        <f>IF(U222="nulová",N222,0)</f>
        <v>0</v>
      </c>
      <c r="BJ222" s="21" t="s">
        <v>88</v>
      </c>
      <c r="BK222" s="113">
        <f>ROUND(L222*K222,2)</f>
        <v>0</v>
      </c>
      <c r="BL222" s="21" t="s">
        <v>181</v>
      </c>
      <c r="BM222" s="21" t="s">
        <v>3193</v>
      </c>
    </row>
    <row r="223" spans="2:47" s="1" customFormat="1" ht="22.5" customHeight="1">
      <c r="B223" s="38"/>
      <c r="C223" s="39"/>
      <c r="D223" s="39"/>
      <c r="E223" s="39"/>
      <c r="F223" s="315" t="s">
        <v>2665</v>
      </c>
      <c r="G223" s="316"/>
      <c r="H223" s="316"/>
      <c r="I223" s="316"/>
      <c r="J223" s="39"/>
      <c r="K223" s="39"/>
      <c r="L223" s="39"/>
      <c r="M223" s="39"/>
      <c r="N223" s="39"/>
      <c r="O223" s="39"/>
      <c r="P223" s="39"/>
      <c r="Q223" s="39"/>
      <c r="R223" s="40"/>
      <c r="T223" s="146"/>
      <c r="U223" s="39"/>
      <c r="V223" s="39"/>
      <c r="W223" s="39"/>
      <c r="X223" s="39"/>
      <c r="Y223" s="39"/>
      <c r="Z223" s="39"/>
      <c r="AA223" s="81"/>
      <c r="AT223" s="21" t="s">
        <v>475</v>
      </c>
      <c r="AU223" s="21" t="s">
        <v>88</v>
      </c>
    </row>
    <row r="224" spans="2:51" s="10" customFormat="1" ht="22.5" customHeight="1">
      <c r="B224" s="178"/>
      <c r="C224" s="179"/>
      <c r="D224" s="179"/>
      <c r="E224" s="180" t="s">
        <v>22</v>
      </c>
      <c r="F224" s="303" t="s">
        <v>3194</v>
      </c>
      <c r="G224" s="304"/>
      <c r="H224" s="304"/>
      <c r="I224" s="304"/>
      <c r="J224" s="179"/>
      <c r="K224" s="181">
        <v>10.811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199</v>
      </c>
      <c r="AU224" s="185" t="s">
        <v>88</v>
      </c>
      <c r="AV224" s="10" t="s">
        <v>140</v>
      </c>
      <c r="AW224" s="10" t="s">
        <v>37</v>
      </c>
      <c r="AX224" s="10" t="s">
        <v>80</v>
      </c>
      <c r="AY224" s="185" t="s">
        <v>176</v>
      </c>
    </row>
    <row r="225" spans="2:51" s="11" customFormat="1" ht="22.5" customHeight="1">
      <c r="B225" s="186"/>
      <c r="C225" s="187"/>
      <c r="D225" s="187"/>
      <c r="E225" s="188" t="s">
        <v>22</v>
      </c>
      <c r="F225" s="271" t="s">
        <v>200</v>
      </c>
      <c r="G225" s="272"/>
      <c r="H225" s="272"/>
      <c r="I225" s="272"/>
      <c r="J225" s="187"/>
      <c r="K225" s="189">
        <v>10.811</v>
      </c>
      <c r="L225" s="187"/>
      <c r="M225" s="187"/>
      <c r="N225" s="187"/>
      <c r="O225" s="187"/>
      <c r="P225" s="187"/>
      <c r="Q225" s="187"/>
      <c r="R225" s="190"/>
      <c r="T225" s="191"/>
      <c r="U225" s="187"/>
      <c r="V225" s="187"/>
      <c r="W225" s="187"/>
      <c r="X225" s="187"/>
      <c r="Y225" s="187"/>
      <c r="Z225" s="187"/>
      <c r="AA225" s="192"/>
      <c r="AT225" s="193" t="s">
        <v>199</v>
      </c>
      <c r="AU225" s="193" t="s">
        <v>88</v>
      </c>
      <c r="AV225" s="11" t="s">
        <v>181</v>
      </c>
      <c r="AW225" s="11" t="s">
        <v>37</v>
      </c>
      <c r="AX225" s="11" t="s">
        <v>88</v>
      </c>
      <c r="AY225" s="193" t="s">
        <v>176</v>
      </c>
    </row>
    <row r="226" spans="2:65" s="1" customFormat="1" ht="31.5" customHeight="1">
      <c r="B226" s="38"/>
      <c r="C226" s="202" t="s">
        <v>328</v>
      </c>
      <c r="D226" s="202" t="s">
        <v>352</v>
      </c>
      <c r="E226" s="203" t="s">
        <v>2667</v>
      </c>
      <c r="F226" s="307" t="s">
        <v>2668</v>
      </c>
      <c r="G226" s="307"/>
      <c r="H226" s="307"/>
      <c r="I226" s="307"/>
      <c r="J226" s="204" t="s">
        <v>461</v>
      </c>
      <c r="K226" s="205">
        <v>50</v>
      </c>
      <c r="L226" s="308">
        <v>0</v>
      </c>
      <c r="M226" s="309"/>
      <c r="N226" s="310">
        <f>ROUND(L226*K226,2)</f>
        <v>0</v>
      </c>
      <c r="O226" s="268"/>
      <c r="P226" s="268"/>
      <c r="Q226" s="268"/>
      <c r="R226" s="40"/>
      <c r="T226" s="175" t="s">
        <v>22</v>
      </c>
      <c r="U226" s="47" t="s">
        <v>45</v>
      </c>
      <c r="V226" s="39"/>
      <c r="W226" s="176">
        <f>V226*K226</f>
        <v>0</v>
      </c>
      <c r="X226" s="176">
        <v>0</v>
      </c>
      <c r="Y226" s="176">
        <f>X226*K226</f>
        <v>0</v>
      </c>
      <c r="Z226" s="176">
        <v>0</v>
      </c>
      <c r="AA226" s="177">
        <f>Z226*K226</f>
        <v>0</v>
      </c>
      <c r="AR226" s="21" t="s">
        <v>209</v>
      </c>
      <c r="AT226" s="21" t="s">
        <v>352</v>
      </c>
      <c r="AU226" s="21" t="s">
        <v>88</v>
      </c>
      <c r="AY226" s="21" t="s">
        <v>176</v>
      </c>
      <c r="BE226" s="113">
        <f>IF(U226="základní",N226,0)</f>
        <v>0</v>
      </c>
      <c r="BF226" s="113">
        <f>IF(U226="snížená",N226,0)</f>
        <v>0</v>
      </c>
      <c r="BG226" s="113">
        <f>IF(U226="zákl. přenesená",N226,0)</f>
        <v>0</v>
      </c>
      <c r="BH226" s="113">
        <f>IF(U226="sníž. přenesená",N226,0)</f>
        <v>0</v>
      </c>
      <c r="BI226" s="113">
        <f>IF(U226="nulová",N226,0)</f>
        <v>0</v>
      </c>
      <c r="BJ226" s="21" t="s">
        <v>88</v>
      </c>
      <c r="BK226" s="113">
        <f>ROUND(L226*K226,2)</f>
        <v>0</v>
      </c>
      <c r="BL226" s="21" t="s">
        <v>181</v>
      </c>
      <c r="BM226" s="21" t="s">
        <v>3195</v>
      </c>
    </row>
    <row r="227" spans="2:47" s="1" customFormat="1" ht="22.5" customHeight="1">
      <c r="B227" s="38"/>
      <c r="C227" s="39"/>
      <c r="D227" s="39"/>
      <c r="E227" s="39"/>
      <c r="F227" s="315" t="s">
        <v>2669</v>
      </c>
      <c r="G227" s="316"/>
      <c r="H227" s="316"/>
      <c r="I227" s="316"/>
      <c r="J227" s="39"/>
      <c r="K227" s="39"/>
      <c r="L227" s="39"/>
      <c r="M227" s="39"/>
      <c r="N227" s="39"/>
      <c r="O227" s="39"/>
      <c r="P227" s="39"/>
      <c r="Q227" s="39"/>
      <c r="R227" s="40"/>
      <c r="T227" s="146"/>
      <c r="U227" s="39"/>
      <c r="V227" s="39"/>
      <c r="W227" s="39"/>
      <c r="X227" s="39"/>
      <c r="Y227" s="39"/>
      <c r="Z227" s="39"/>
      <c r="AA227" s="81"/>
      <c r="AT227" s="21" t="s">
        <v>475</v>
      </c>
      <c r="AU227" s="21" t="s">
        <v>88</v>
      </c>
    </row>
    <row r="228" spans="2:65" s="1" customFormat="1" ht="31.5" customHeight="1">
      <c r="B228" s="38"/>
      <c r="C228" s="202" t="s">
        <v>345</v>
      </c>
      <c r="D228" s="202" t="s">
        <v>352</v>
      </c>
      <c r="E228" s="203" t="s">
        <v>2670</v>
      </c>
      <c r="F228" s="307" t="s">
        <v>2671</v>
      </c>
      <c r="G228" s="307"/>
      <c r="H228" s="307"/>
      <c r="I228" s="307"/>
      <c r="J228" s="204" t="s">
        <v>461</v>
      </c>
      <c r="K228" s="205">
        <v>20</v>
      </c>
      <c r="L228" s="308">
        <v>0</v>
      </c>
      <c r="M228" s="309"/>
      <c r="N228" s="310">
        <f>ROUND(L228*K228,2)</f>
        <v>0</v>
      </c>
      <c r="O228" s="268"/>
      <c r="P228" s="268"/>
      <c r="Q228" s="268"/>
      <c r="R228" s="40"/>
      <c r="T228" s="175" t="s">
        <v>22</v>
      </c>
      <c r="U228" s="47" t="s">
        <v>45</v>
      </c>
      <c r="V228" s="39"/>
      <c r="W228" s="176">
        <f>V228*K228</f>
        <v>0</v>
      </c>
      <c r="X228" s="176">
        <v>0</v>
      </c>
      <c r="Y228" s="176">
        <f>X228*K228</f>
        <v>0</v>
      </c>
      <c r="Z228" s="176">
        <v>0</v>
      </c>
      <c r="AA228" s="177">
        <f>Z228*K228</f>
        <v>0</v>
      </c>
      <c r="AR228" s="21" t="s">
        <v>209</v>
      </c>
      <c r="AT228" s="21" t="s">
        <v>352</v>
      </c>
      <c r="AU228" s="21" t="s">
        <v>88</v>
      </c>
      <c r="AY228" s="21" t="s">
        <v>176</v>
      </c>
      <c r="BE228" s="113">
        <f>IF(U228="základní",N228,0)</f>
        <v>0</v>
      </c>
      <c r="BF228" s="113">
        <f>IF(U228="snížená",N228,0)</f>
        <v>0</v>
      </c>
      <c r="BG228" s="113">
        <f>IF(U228="zákl. přenesená",N228,0)</f>
        <v>0</v>
      </c>
      <c r="BH228" s="113">
        <f>IF(U228="sníž. přenesená",N228,0)</f>
        <v>0</v>
      </c>
      <c r="BI228" s="113">
        <f>IF(U228="nulová",N228,0)</f>
        <v>0</v>
      </c>
      <c r="BJ228" s="21" t="s">
        <v>88</v>
      </c>
      <c r="BK228" s="113">
        <f>ROUND(L228*K228,2)</f>
        <v>0</v>
      </c>
      <c r="BL228" s="21" t="s">
        <v>181</v>
      </c>
      <c r="BM228" s="21" t="s">
        <v>3196</v>
      </c>
    </row>
    <row r="229" spans="2:47" s="1" customFormat="1" ht="22.5" customHeight="1">
      <c r="B229" s="38"/>
      <c r="C229" s="39"/>
      <c r="D229" s="39"/>
      <c r="E229" s="39"/>
      <c r="F229" s="315" t="s">
        <v>2672</v>
      </c>
      <c r="G229" s="316"/>
      <c r="H229" s="316"/>
      <c r="I229" s="316"/>
      <c r="J229" s="39"/>
      <c r="K229" s="39"/>
      <c r="L229" s="39"/>
      <c r="M229" s="39"/>
      <c r="N229" s="39"/>
      <c r="O229" s="39"/>
      <c r="P229" s="39"/>
      <c r="Q229" s="39"/>
      <c r="R229" s="40"/>
      <c r="T229" s="146"/>
      <c r="U229" s="39"/>
      <c r="V229" s="39"/>
      <c r="W229" s="39"/>
      <c r="X229" s="39"/>
      <c r="Y229" s="39"/>
      <c r="Z229" s="39"/>
      <c r="AA229" s="81"/>
      <c r="AT229" s="21" t="s">
        <v>475</v>
      </c>
      <c r="AU229" s="21" t="s">
        <v>88</v>
      </c>
    </row>
    <row r="230" spans="2:65" s="1" customFormat="1" ht="31.5" customHeight="1">
      <c r="B230" s="38"/>
      <c r="C230" s="202" t="s">
        <v>351</v>
      </c>
      <c r="D230" s="202" t="s">
        <v>352</v>
      </c>
      <c r="E230" s="203" t="s">
        <v>2676</v>
      </c>
      <c r="F230" s="307" t="s">
        <v>2677</v>
      </c>
      <c r="G230" s="307"/>
      <c r="H230" s="307"/>
      <c r="I230" s="307"/>
      <c r="J230" s="204" t="s">
        <v>461</v>
      </c>
      <c r="K230" s="205">
        <v>2</v>
      </c>
      <c r="L230" s="308">
        <v>0</v>
      </c>
      <c r="M230" s="309"/>
      <c r="N230" s="310">
        <f>ROUND(L230*K230,2)</f>
        <v>0</v>
      </c>
      <c r="O230" s="268"/>
      <c r="P230" s="268"/>
      <c r="Q230" s="268"/>
      <c r="R230" s="40"/>
      <c r="T230" s="175" t="s">
        <v>22</v>
      </c>
      <c r="U230" s="47" t="s">
        <v>45</v>
      </c>
      <c r="V230" s="39"/>
      <c r="W230" s="176">
        <f>V230*K230</f>
        <v>0</v>
      </c>
      <c r="X230" s="176">
        <v>0</v>
      </c>
      <c r="Y230" s="176">
        <f>X230*K230</f>
        <v>0</v>
      </c>
      <c r="Z230" s="176">
        <v>0</v>
      </c>
      <c r="AA230" s="177">
        <f>Z230*K230</f>
        <v>0</v>
      </c>
      <c r="AR230" s="21" t="s">
        <v>209</v>
      </c>
      <c r="AT230" s="21" t="s">
        <v>352</v>
      </c>
      <c r="AU230" s="21" t="s">
        <v>88</v>
      </c>
      <c r="AY230" s="21" t="s">
        <v>176</v>
      </c>
      <c r="BE230" s="113">
        <f>IF(U230="základní",N230,0)</f>
        <v>0</v>
      </c>
      <c r="BF230" s="113">
        <f>IF(U230="snížená",N230,0)</f>
        <v>0</v>
      </c>
      <c r="BG230" s="113">
        <f>IF(U230="zákl. přenesená",N230,0)</f>
        <v>0</v>
      </c>
      <c r="BH230" s="113">
        <f>IF(U230="sníž. přenesená",N230,0)</f>
        <v>0</v>
      </c>
      <c r="BI230" s="113">
        <f>IF(U230="nulová",N230,0)</f>
        <v>0</v>
      </c>
      <c r="BJ230" s="21" t="s">
        <v>88</v>
      </c>
      <c r="BK230" s="113">
        <f>ROUND(L230*K230,2)</f>
        <v>0</v>
      </c>
      <c r="BL230" s="21" t="s">
        <v>181</v>
      </c>
      <c r="BM230" s="21" t="s">
        <v>3197</v>
      </c>
    </row>
    <row r="231" spans="2:47" s="1" customFormat="1" ht="22.5" customHeight="1">
      <c r="B231" s="38"/>
      <c r="C231" s="39"/>
      <c r="D231" s="39"/>
      <c r="E231" s="39"/>
      <c r="F231" s="315" t="s">
        <v>2678</v>
      </c>
      <c r="G231" s="316"/>
      <c r="H231" s="316"/>
      <c r="I231" s="316"/>
      <c r="J231" s="39"/>
      <c r="K231" s="39"/>
      <c r="L231" s="39"/>
      <c r="M231" s="39"/>
      <c r="N231" s="39"/>
      <c r="O231" s="39"/>
      <c r="P231" s="39"/>
      <c r="Q231" s="39"/>
      <c r="R231" s="40"/>
      <c r="T231" s="146"/>
      <c r="U231" s="39"/>
      <c r="V231" s="39"/>
      <c r="W231" s="39"/>
      <c r="X231" s="39"/>
      <c r="Y231" s="39"/>
      <c r="Z231" s="39"/>
      <c r="AA231" s="81"/>
      <c r="AT231" s="21" t="s">
        <v>475</v>
      </c>
      <c r="AU231" s="21" t="s">
        <v>88</v>
      </c>
    </row>
    <row r="232" spans="2:65" s="1" customFormat="1" ht="31.5" customHeight="1">
      <c r="B232" s="38"/>
      <c r="C232" s="202" t="s">
        <v>356</v>
      </c>
      <c r="D232" s="202" t="s">
        <v>352</v>
      </c>
      <c r="E232" s="203" t="s">
        <v>2679</v>
      </c>
      <c r="F232" s="307" t="s">
        <v>2680</v>
      </c>
      <c r="G232" s="307"/>
      <c r="H232" s="307"/>
      <c r="I232" s="307"/>
      <c r="J232" s="204" t="s">
        <v>315</v>
      </c>
      <c r="K232" s="205">
        <v>6</v>
      </c>
      <c r="L232" s="308">
        <v>0</v>
      </c>
      <c r="M232" s="309"/>
      <c r="N232" s="310">
        <f>ROUND(L232*K232,2)</f>
        <v>0</v>
      </c>
      <c r="O232" s="268"/>
      <c r="P232" s="268"/>
      <c r="Q232" s="268"/>
      <c r="R232" s="40"/>
      <c r="T232" s="175" t="s">
        <v>22</v>
      </c>
      <c r="U232" s="47" t="s">
        <v>45</v>
      </c>
      <c r="V232" s="39"/>
      <c r="W232" s="176">
        <f>V232*K232</f>
        <v>0</v>
      </c>
      <c r="X232" s="176">
        <v>0</v>
      </c>
      <c r="Y232" s="176">
        <f>X232*K232</f>
        <v>0</v>
      </c>
      <c r="Z232" s="176">
        <v>0</v>
      </c>
      <c r="AA232" s="177">
        <f>Z232*K232</f>
        <v>0</v>
      </c>
      <c r="AR232" s="21" t="s">
        <v>209</v>
      </c>
      <c r="AT232" s="21" t="s">
        <v>352</v>
      </c>
      <c r="AU232" s="21" t="s">
        <v>88</v>
      </c>
      <c r="AY232" s="21" t="s">
        <v>176</v>
      </c>
      <c r="BE232" s="113">
        <f>IF(U232="základní",N232,0)</f>
        <v>0</v>
      </c>
      <c r="BF232" s="113">
        <f>IF(U232="snížená",N232,0)</f>
        <v>0</v>
      </c>
      <c r="BG232" s="113">
        <f>IF(U232="zákl. přenesená",N232,0)</f>
        <v>0</v>
      </c>
      <c r="BH232" s="113">
        <f>IF(U232="sníž. přenesená",N232,0)</f>
        <v>0</v>
      </c>
      <c r="BI232" s="113">
        <f>IF(U232="nulová",N232,0)</f>
        <v>0</v>
      </c>
      <c r="BJ232" s="21" t="s">
        <v>88</v>
      </c>
      <c r="BK232" s="113">
        <f>ROUND(L232*K232,2)</f>
        <v>0</v>
      </c>
      <c r="BL232" s="21" t="s">
        <v>181</v>
      </c>
      <c r="BM232" s="21" t="s">
        <v>3198</v>
      </c>
    </row>
    <row r="233" spans="2:47" s="1" customFormat="1" ht="22.5" customHeight="1">
      <c r="B233" s="38"/>
      <c r="C233" s="39"/>
      <c r="D233" s="39"/>
      <c r="E233" s="39"/>
      <c r="F233" s="315" t="s">
        <v>2681</v>
      </c>
      <c r="G233" s="316"/>
      <c r="H233" s="316"/>
      <c r="I233" s="316"/>
      <c r="J233" s="39"/>
      <c r="K233" s="39"/>
      <c r="L233" s="39"/>
      <c r="M233" s="39"/>
      <c r="N233" s="39"/>
      <c r="O233" s="39"/>
      <c r="P233" s="39"/>
      <c r="Q233" s="39"/>
      <c r="R233" s="40"/>
      <c r="T233" s="146"/>
      <c r="U233" s="39"/>
      <c r="V233" s="39"/>
      <c r="W233" s="39"/>
      <c r="X233" s="39"/>
      <c r="Y233" s="39"/>
      <c r="Z233" s="39"/>
      <c r="AA233" s="81"/>
      <c r="AT233" s="21" t="s">
        <v>475</v>
      </c>
      <c r="AU233" s="21" t="s">
        <v>88</v>
      </c>
    </row>
    <row r="234" spans="2:51" s="10" customFormat="1" ht="22.5" customHeight="1">
      <c r="B234" s="178"/>
      <c r="C234" s="179"/>
      <c r="D234" s="179"/>
      <c r="E234" s="180" t="s">
        <v>22</v>
      </c>
      <c r="F234" s="303" t="s">
        <v>3199</v>
      </c>
      <c r="G234" s="304"/>
      <c r="H234" s="304"/>
      <c r="I234" s="304"/>
      <c r="J234" s="179"/>
      <c r="K234" s="181">
        <v>6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199</v>
      </c>
      <c r="AU234" s="185" t="s">
        <v>88</v>
      </c>
      <c r="AV234" s="10" t="s">
        <v>140</v>
      </c>
      <c r="AW234" s="10" t="s">
        <v>37</v>
      </c>
      <c r="AX234" s="10" t="s">
        <v>80</v>
      </c>
      <c r="AY234" s="185" t="s">
        <v>176</v>
      </c>
    </row>
    <row r="235" spans="2:51" s="11" customFormat="1" ht="22.5" customHeight="1">
      <c r="B235" s="186"/>
      <c r="C235" s="187"/>
      <c r="D235" s="187"/>
      <c r="E235" s="188" t="s">
        <v>22</v>
      </c>
      <c r="F235" s="271" t="s">
        <v>200</v>
      </c>
      <c r="G235" s="272"/>
      <c r="H235" s="272"/>
      <c r="I235" s="272"/>
      <c r="J235" s="187"/>
      <c r="K235" s="189">
        <v>6</v>
      </c>
      <c r="L235" s="187"/>
      <c r="M235" s="187"/>
      <c r="N235" s="187"/>
      <c r="O235" s="187"/>
      <c r="P235" s="187"/>
      <c r="Q235" s="187"/>
      <c r="R235" s="190"/>
      <c r="T235" s="191"/>
      <c r="U235" s="187"/>
      <c r="V235" s="187"/>
      <c r="W235" s="187"/>
      <c r="X235" s="187"/>
      <c r="Y235" s="187"/>
      <c r="Z235" s="187"/>
      <c r="AA235" s="192"/>
      <c r="AT235" s="193" t="s">
        <v>199</v>
      </c>
      <c r="AU235" s="193" t="s">
        <v>88</v>
      </c>
      <c r="AV235" s="11" t="s">
        <v>181</v>
      </c>
      <c r="AW235" s="11" t="s">
        <v>37</v>
      </c>
      <c r="AX235" s="11" t="s">
        <v>88</v>
      </c>
      <c r="AY235" s="193" t="s">
        <v>176</v>
      </c>
    </row>
    <row r="236" spans="2:65" s="1" customFormat="1" ht="31.5" customHeight="1">
      <c r="B236" s="38"/>
      <c r="C236" s="202" t="s">
        <v>10</v>
      </c>
      <c r="D236" s="202" t="s">
        <v>352</v>
      </c>
      <c r="E236" s="203" t="s">
        <v>2683</v>
      </c>
      <c r="F236" s="307" t="s">
        <v>2684</v>
      </c>
      <c r="G236" s="307"/>
      <c r="H236" s="307"/>
      <c r="I236" s="307"/>
      <c r="J236" s="204" t="s">
        <v>461</v>
      </c>
      <c r="K236" s="205">
        <v>14</v>
      </c>
      <c r="L236" s="308">
        <v>0</v>
      </c>
      <c r="M236" s="309"/>
      <c r="N236" s="310">
        <f>ROUND(L236*K236,2)</f>
        <v>0</v>
      </c>
      <c r="O236" s="268"/>
      <c r="P236" s="268"/>
      <c r="Q236" s="268"/>
      <c r="R236" s="40"/>
      <c r="T236" s="175" t="s">
        <v>22</v>
      </c>
      <c r="U236" s="47" t="s">
        <v>45</v>
      </c>
      <c r="V236" s="39"/>
      <c r="W236" s="176">
        <f>V236*K236</f>
        <v>0</v>
      </c>
      <c r="X236" s="176">
        <v>0</v>
      </c>
      <c r="Y236" s="176">
        <f>X236*K236</f>
        <v>0</v>
      </c>
      <c r="Z236" s="176">
        <v>0</v>
      </c>
      <c r="AA236" s="177">
        <f>Z236*K236</f>
        <v>0</v>
      </c>
      <c r="AR236" s="21" t="s">
        <v>209</v>
      </c>
      <c r="AT236" s="21" t="s">
        <v>352</v>
      </c>
      <c r="AU236" s="21" t="s">
        <v>88</v>
      </c>
      <c r="AY236" s="21" t="s">
        <v>176</v>
      </c>
      <c r="BE236" s="113">
        <f>IF(U236="základní",N236,0)</f>
        <v>0</v>
      </c>
      <c r="BF236" s="113">
        <f>IF(U236="snížená",N236,0)</f>
        <v>0</v>
      </c>
      <c r="BG236" s="113">
        <f>IF(U236="zákl. přenesená",N236,0)</f>
        <v>0</v>
      </c>
      <c r="BH236" s="113">
        <f>IF(U236="sníž. přenesená",N236,0)</f>
        <v>0</v>
      </c>
      <c r="BI236" s="113">
        <f>IF(U236="nulová",N236,0)</f>
        <v>0</v>
      </c>
      <c r="BJ236" s="21" t="s">
        <v>88</v>
      </c>
      <c r="BK236" s="113">
        <f>ROUND(L236*K236,2)</f>
        <v>0</v>
      </c>
      <c r="BL236" s="21" t="s">
        <v>181</v>
      </c>
      <c r="BM236" s="21" t="s">
        <v>3200</v>
      </c>
    </row>
    <row r="237" spans="2:47" s="1" customFormat="1" ht="22.5" customHeight="1">
      <c r="B237" s="38"/>
      <c r="C237" s="39"/>
      <c r="D237" s="39"/>
      <c r="E237" s="39"/>
      <c r="F237" s="315" t="s">
        <v>2685</v>
      </c>
      <c r="G237" s="316"/>
      <c r="H237" s="316"/>
      <c r="I237" s="316"/>
      <c r="J237" s="39"/>
      <c r="K237" s="39"/>
      <c r="L237" s="39"/>
      <c r="M237" s="39"/>
      <c r="N237" s="39"/>
      <c r="O237" s="39"/>
      <c r="P237" s="39"/>
      <c r="Q237" s="39"/>
      <c r="R237" s="40"/>
      <c r="T237" s="146"/>
      <c r="U237" s="39"/>
      <c r="V237" s="39"/>
      <c r="W237" s="39"/>
      <c r="X237" s="39"/>
      <c r="Y237" s="39"/>
      <c r="Z237" s="39"/>
      <c r="AA237" s="81"/>
      <c r="AT237" s="21" t="s">
        <v>475</v>
      </c>
      <c r="AU237" s="21" t="s">
        <v>88</v>
      </c>
    </row>
    <row r="238" spans="2:65" s="1" customFormat="1" ht="31.5" customHeight="1">
      <c r="B238" s="38"/>
      <c r="C238" s="202" t="s">
        <v>372</v>
      </c>
      <c r="D238" s="202" t="s">
        <v>352</v>
      </c>
      <c r="E238" s="203" t="s">
        <v>2686</v>
      </c>
      <c r="F238" s="307" t="s">
        <v>2687</v>
      </c>
      <c r="G238" s="307"/>
      <c r="H238" s="307"/>
      <c r="I238" s="307"/>
      <c r="J238" s="204" t="s">
        <v>461</v>
      </c>
      <c r="K238" s="205">
        <v>2</v>
      </c>
      <c r="L238" s="308">
        <v>0</v>
      </c>
      <c r="M238" s="309"/>
      <c r="N238" s="310">
        <f>ROUND(L238*K238,2)</f>
        <v>0</v>
      </c>
      <c r="O238" s="268"/>
      <c r="P238" s="268"/>
      <c r="Q238" s="268"/>
      <c r="R238" s="40"/>
      <c r="T238" s="175" t="s">
        <v>22</v>
      </c>
      <c r="U238" s="47" t="s">
        <v>45</v>
      </c>
      <c r="V238" s="39"/>
      <c r="W238" s="176">
        <f>V238*K238</f>
        <v>0</v>
      </c>
      <c r="X238" s="176">
        <v>0</v>
      </c>
      <c r="Y238" s="176">
        <f>X238*K238</f>
        <v>0</v>
      </c>
      <c r="Z238" s="176">
        <v>0</v>
      </c>
      <c r="AA238" s="177">
        <f>Z238*K238</f>
        <v>0</v>
      </c>
      <c r="AR238" s="21" t="s">
        <v>209</v>
      </c>
      <c r="AT238" s="21" t="s">
        <v>352</v>
      </c>
      <c r="AU238" s="21" t="s">
        <v>88</v>
      </c>
      <c r="AY238" s="21" t="s">
        <v>176</v>
      </c>
      <c r="BE238" s="113">
        <f>IF(U238="základní",N238,0)</f>
        <v>0</v>
      </c>
      <c r="BF238" s="113">
        <f>IF(U238="snížená",N238,0)</f>
        <v>0</v>
      </c>
      <c r="BG238" s="113">
        <f>IF(U238="zákl. přenesená",N238,0)</f>
        <v>0</v>
      </c>
      <c r="BH238" s="113">
        <f>IF(U238="sníž. přenesená",N238,0)</f>
        <v>0</v>
      </c>
      <c r="BI238" s="113">
        <f>IF(U238="nulová",N238,0)</f>
        <v>0</v>
      </c>
      <c r="BJ238" s="21" t="s">
        <v>88</v>
      </c>
      <c r="BK238" s="113">
        <f>ROUND(L238*K238,2)</f>
        <v>0</v>
      </c>
      <c r="BL238" s="21" t="s">
        <v>181</v>
      </c>
      <c r="BM238" s="21" t="s">
        <v>3201</v>
      </c>
    </row>
    <row r="239" spans="2:47" s="1" customFormat="1" ht="22.5" customHeight="1">
      <c r="B239" s="38"/>
      <c r="C239" s="39"/>
      <c r="D239" s="39"/>
      <c r="E239" s="39"/>
      <c r="F239" s="315" t="s">
        <v>2688</v>
      </c>
      <c r="G239" s="316"/>
      <c r="H239" s="316"/>
      <c r="I239" s="316"/>
      <c r="J239" s="39"/>
      <c r="K239" s="39"/>
      <c r="L239" s="39"/>
      <c r="M239" s="39"/>
      <c r="N239" s="39"/>
      <c r="O239" s="39"/>
      <c r="P239" s="39"/>
      <c r="Q239" s="39"/>
      <c r="R239" s="40"/>
      <c r="T239" s="146"/>
      <c r="U239" s="39"/>
      <c r="V239" s="39"/>
      <c r="W239" s="39"/>
      <c r="X239" s="39"/>
      <c r="Y239" s="39"/>
      <c r="Z239" s="39"/>
      <c r="AA239" s="81"/>
      <c r="AT239" s="21" t="s">
        <v>475</v>
      </c>
      <c r="AU239" s="21" t="s">
        <v>88</v>
      </c>
    </row>
    <row r="240" spans="2:65" s="1" customFormat="1" ht="31.5" customHeight="1">
      <c r="B240" s="38"/>
      <c r="C240" s="171" t="s">
        <v>377</v>
      </c>
      <c r="D240" s="171" t="s">
        <v>177</v>
      </c>
      <c r="E240" s="172" t="s">
        <v>2689</v>
      </c>
      <c r="F240" s="265" t="s">
        <v>2690</v>
      </c>
      <c r="G240" s="265"/>
      <c r="H240" s="265"/>
      <c r="I240" s="265"/>
      <c r="J240" s="173" t="s">
        <v>315</v>
      </c>
      <c r="K240" s="174">
        <v>20</v>
      </c>
      <c r="L240" s="266">
        <v>0</v>
      </c>
      <c r="M240" s="267"/>
      <c r="N240" s="268">
        <f>ROUND(L240*K240,2)</f>
        <v>0</v>
      </c>
      <c r="O240" s="268"/>
      <c r="P240" s="268"/>
      <c r="Q240" s="268"/>
      <c r="R240" s="40"/>
      <c r="T240" s="175" t="s">
        <v>22</v>
      </c>
      <c r="U240" s="47" t="s">
        <v>45</v>
      </c>
      <c r="V240" s="39"/>
      <c r="W240" s="176">
        <f>V240*K240</f>
        <v>0</v>
      </c>
      <c r="X240" s="176">
        <v>0</v>
      </c>
      <c r="Y240" s="176">
        <f>X240*K240</f>
        <v>0</v>
      </c>
      <c r="Z240" s="176">
        <v>0</v>
      </c>
      <c r="AA240" s="177">
        <f>Z240*K240</f>
        <v>0</v>
      </c>
      <c r="AR240" s="21" t="s">
        <v>181</v>
      </c>
      <c r="AT240" s="21" t="s">
        <v>177</v>
      </c>
      <c r="AU240" s="21" t="s">
        <v>88</v>
      </c>
      <c r="AY240" s="21" t="s">
        <v>176</v>
      </c>
      <c r="BE240" s="113">
        <f>IF(U240="základní",N240,0)</f>
        <v>0</v>
      </c>
      <c r="BF240" s="113">
        <f>IF(U240="snížená",N240,0)</f>
        <v>0</v>
      </c>
      <c r="BG240" s="113">
        <f>IF(U240="zákl. přenesená",N240,0)</f>
        <v>0</v>
      </c>
      <c r="BH240" s="113">
        <f>IF(U240="sníž. přenesená",N240,0)</f>
        <v>0</v>
      </c>
      <c r="BI240" s="113">
        <f>IF(U240="nulová",N240,0)</f>
        <v>0</v>
      </c>
      <c r="BJ240" s="21" t="s">
        <v>88</v>
      </c>
      <c r="BK240" s="113">
        <f>ROUND(L240*K240,2)</f>
        <v>0</v>
      </c>
      <c r="BL240" s="21" t="s">
        <v>181</v>
      </c>
      <c r="BM240" s="21" t="s">
        <v>3202</v>
      </c>
    </row>
    <row r="241" spans="2:65" s="1" customFormat="1" ht="22.5" customHeight="1">
      <c r="B241" s="38"/>
      <c r="C241" s="202" t="s">
        <v>381</v>
      </c>
      <c r="D241" s="202" t="s">
        <v>352</v>
      </c>
      <c r="E241" s="203" t="s">
        <v>2691</v>
      </c>
      <c r="F241" s="307" t="s">
        <v>2692</v>
      </c>
      <c r="G241" s="307"/>
      <c r="H241" s="307"/>
      <c r="I241" s="307"/>
      <c r="J241" s="204" t="s">
        <v>315</v>
      </c>
      <c r="K241" s="205">
        <v>20</v>
      </c>
      <c r="L241" s="308">
        <v>0</v>
      </c>
      <c r="M241" s="309"/>
      <c r="N241" s="310">
        <f>ROUND(L241*K241,2)</f>
        <v>0</v>
      </c>
      <c r="O241" s="268"/>
      <c r="P241" s="268"/>
      <c r="Q241" s="268"/>
      <c r="R241" s="40"/>
      <c r="T241" s="175" t="s">
        <v>22</v>
      </c>
      <c r="U241" s="47" t="s">
        <v>45</v>
      </c>
      <c r="V241" s="39"/>
      <c r="W241" s="176">
        <f>V241*K241</f>
        <v>0</v>
      </c>
      <c r="X241" s="176">
        <v>0</v>
      </c>
      <c r="Y241" s="176">
        <f>X241*K241</f>
        <v>0</v>
      </c>
      <c r="Z241" s="176">
        <v>0</v>
      </c>
      <c r="AA241" s="177">
        <f>Z241*K241</f>
        <v>0</v>
      </c>
      <c r="AR241" s="21" t="s">
        <v>209</v>
      </c>
      <c r="AT241" s="21" t="s">
        <v>352</v>
      </c>
      <c r="AU241" s="21" t="s">
        <v>88</v>
      </c>
      <c r="AY241" s="21" t="s">
        <v>176</v>
      </c>
      <c r="BE241" s="113">
        <f>IF(U241="základní",N241,0)</f>
        <v>0</v>
      </c>
      <c r="BF241" s="113">
        <f>IF(U241="snížená",N241,0)</f>
        <v>0</v>
      </c>
      <c r="BG241" s="113">
        <f>IF(U241="zákl. přenesená",N241,0)</f>
        <v>0</v>
      </c>
      <c r="BH241" s="113">
        <f>IF(U241="sníž. přenesená",N241,0)</f>
        <v>0</v>
      </c>
      <c r="BI241" s="113">
        <f>IF(U241="nulová",N241,0)</f>
        <v>0</v>
      </c>
      <c r="BJ241" s="21" t="s">
        <v>88</v>
      </c>
      <c r="BK241" s="113">
        <f>ROUND(L241*K241,2)</f>
        <v>0</v>
      </c>
      <c r="BL241" s="21" t="s">
        <v>181</v>
      </c>
      <c r="BM241" s="21" t="s">
        <v>3203</v>
      </c>
    </row>
    <row r="242" spans="2:65" s="1" customFormat="1" ht="22.5" customHeight="1">
      <c r="B242" s="38"/>
      <c r="C242" s="171" t="s">
        <v>386</v>
      </c>
      <c r="D242" s="171" t="s">
        <v>177</v>
      </c>
      <c r="E242" s="172" t="s">
        <v>2693</v>
      </c>
      <c r="F242" s="265" t="s">
        <v>2694</v>
      </c>
      <c r="G242" s="265"/>
      <c r="H242" s="265"/>
      <c r="I242" s="265"/>
      <c r="J242" s="173" t="s">
        <v>461</v>
      </c>
      <c r="K242" s="174">
        <v>2</v>
      </c>
      <c r="L242" s="266">
        <v>0</v>
      </c>
      <c r="M242" s="267"/>
      <c r="N242" s="268">
        <f>ROUND(L242*K242,2)</f>
        <v>0</v>
      </c>
      <c r="O242" s="268"/>
      <c r="P242" s="268"/>
      <c r="Q242" s="268"/>
      <c r="R242" s="40"/>
      <c r="T242" s="175" t="s">
        <v>22</v>
      </c>
      <c r="U242" s="47" t="s">
        <v>45</v>
      </c>
      <c r="V242" s="39"/>
      <c r="W242" s="176">
        <f>V242*K242</f>
        <v>0</v>
      </c>
      <c r="X242" s="176">
        <v>0</v>
      </c>
      <c r="Y242" s="176">
        <f>X242*K242</f>
        <v>0</v>
      </c>
      <c r="Z242" s="176">
        <v>0</v>
      </c>
      <c r="AA242" s="177">
        <f>Z242*K242</f>
        <v>0</v>
      </c>
      <c r="AR242" s="21" t="s">
        <v>181</v>
      </c>
      <c r="AT242" s="21" t="s">
        <v>177</v>
      </c>
      <c r="AU242" s="21" t="s">
        <v>88</v>
      </c>
      <c r="AY242" s="21" t="s">
        <v>176</v>
      </c>
      <c r="BE242" s="113">
        <f>IF(U242="základní",N242,0)</f>
        <v>0</v>
      </c>
      <c r="BF242" s="113">
        <f>IF(U242="snížená",N242,0)</f>
        <v>0</v>
      </c>
      <c r="BG242" s="113">
        <f>IF(U242="zákl. přenesená",N242,0)</f>
        <v>0</v>
      </c>
      <c r="BH242" s="113">
        <f>IF(U242="sníž. přenesená",N242,0)</f>
        <v>0</v>
      </c>
      <c r="BI242" s="113">
        <f>IF(U242="nulová",N242,0)</f>
        <v>0</v>
      </c>
      <c r="BJ242" s="21" t="s">
        <v>88</v>
      </c>
      <c r="BK242" s="113">
        <f>ROUND(L242*K242,2)</f>
        <v>0</v>
      </c>
      <c r="BL242" s="21" t="s">
        <v>181</v>
      </c>
      <c r="BM242" s="21" t="s">
        <v>3204</v>
      </c>
    </row>
    <row r="243" spans="2:65" s="1" customFormat="1" ht="22.5" customHeight="1">
      <c r="B243" s="38"/>
      <c r="C243" s="202" t="s">
        <v>391</v>
      </c>
      <c r="D243" s="202" t="s">
        <v>352</v>
      </c>
      <c r="E243" s="203" t="s">
        <v>2695</v>
      </c>
      <c r="F243" s="307" t="s">
        <v>2696</v>
      </c>
      <c r="G243" s="307"/>
      <c r="H243" s="307"/>
      <c r="I243" s="307"/>
      <c r="J243" s="204" t="s">
        <v>461</v>
      </c>
      <c r="K243" s="205">
        <v>2</v>
      </c>
      <c r="L243" s="308">
        <v>0</v>
      </c>
      <c r="M243" s="309"/>
      <c r="N243" s="310">
        <f>ROUND(L243*K243,2)</f>
        <v>0</v>
      </c>
      <c r="O243" s="268"/>
      <c r="P243" s="268"/>
      <c r="Q243" s="268"/>
      <c r="R243" s="40"/>
      <c r="T243" s="175" t="s">
        <v>22</v>
      </c>
      <c r="U243" s="47" t="s">
        <v>45</v>
      </c>
      <c r="V243" s="39"/>
      <c r="W243" s="176">
        <f>V243*K243</f>
        <v>0</v>
      </c>
      <c r="X243" s="176">
        <v>0</v>
      </c>
      <c r="Y243" s="176">
        <f>X243*K243</f>
        <v>0</v>
      </c>
      <c r="Z243" s="176">
        <v>0</v>
      </c>
      <c r="AA243" s="177">
        <f>Z243*K243</f>
        <v>0</v>
      </c>
      <c r="AR243" s="21" t="s">
        <v>209</v>
      </c>
      <c r="AT243" s="21" t="s">
        <v>352</v>
      </c>
      <c r="AU243" s="21" t="s">
        <v>88</v>
      </c>
      <c r="AY243" s="21" t="s">
        <v>176</v>
      </c>
      <c r="BE243" s="113">
        <f>IF(U243="základní",N243,0)</f>
        <v>0</v>
      </c>
      <c r="BF243" s="113">
        <f>IF(U243="snížená",N243,0)</f>
        <v>0</v>
      </c>
      <c r="BG243" s="113">
        <f>IF(U243="zákl. přenesená",N243,0)</f>
        <v>0</v>
      </c>
      <c r="BH243" s="113">
        <f>IF(U243="sníž. přenesená",N243,0)</f>
        <v>0</v>
      </c>
      <c r="BI243" s="113">
        <f>IF(U243="nulová",N243,0)</f>
        <v>0</v>
      </c>
      <c r="BJ243" s="21" t="s">
        <v>88</v>
      </c>
      <c r="BK243" s="113">
        <f>ROUND(L243*K243,2)</f>
        <v>0</v>
      </c>
      <c r="BL243" s="21" t="s">
        <v>181</v>
      </c>
      <c r="BM243" s="21" t="s">
        <v>3205</v>
      </c>
    </row>
    <row r="244" spans="2:63" s="9" customFormat="1" ht="37.35" customHeight="1">
      <c r="B244" s="160"/>
      <c r="C244" s="161"/>
      <c r="D244" s="162" t="s">
        <v>3129</v>
      </c>
      <c r="E244" s="162"/>
      <c r="F244" s="162"/>
      <c r="G244" s="162"/>
      <c r="H244" s="162"/>
      <c r="I244" s="162"/>
      <c r="J244" s="162"/>
      <c r="K244" s="162"/>
      <c r="L244" s="162"/>
      <c r="M244" s="162"/>
      <c r="N244" s="317">
        <f>BK244</f>
        <v>0</v>
      </c>
      <c r="O244" s="318"/>
      <c r="P244" s="318"/>
      <c r="Q244" s="318"/>
      <c r="R244" s="163"/>
      <c r="T244" s="164"/>
      <c r="U244" s="161"/>
      <c r="V244" s="161"/>
      <c r="W244" s="165">
        <f>SUM(W245:W265)</f>
        <v>0</v>
      </c>
      <c r="X244" s="161"/>
      <c r="Y244" s="165">
        <f>SUM(Y245:Y265)</f>
        <v>0</v>
      </c>
      <c r="Z244" s="161"/>
      <c r="AA244" s="166">
        <f>SUM(AA245:AA265)</f>
        <v>0</v>
      </c>
      <c r="AR244" s="167" t="s">
        <v>88</v>
      </c>
      <c r="AT244" s="168" t="s">
        <v>79</v>
      </c>
      <c r="AU244" s="168" t="s">
        <v>80</v>
      </c>
      <c r="AY244" s="167" t="s">
        <v>176</v>
      </c>
      <c r="BK244" s="169">
        <f>SUM(BK245:BK265)</f>
        <v>0</v>
      </c>
    </row>
    <row r="245" spans="2:65" s="1" customFormat="1" ht="31.5" customHeight="1">
      <c r="B245" s="38"/>
      <c r="C245" s="171" t="s">
        <v>403</v>
      </c>
      <c r="D245" s="171" t="s">
        <v>177</v>
      </c>
      <c r="E245" s="172" t="s">
        <v>2697</v>
      </c>
      <c r="F245" s="265" t="s">
        <v>2698</v>
      </c>
      <c r="G245" s="265"/>
      <c r="H245" s="265"/>
      <c r="I245" s="265"/>
      <c r="J245" s="173" t="s">
        <v>315</v>
      </c>
      <c r="K245" s="174">
        <v>6</v>
      </c>
      <c r="L245" s="266">
        <v>0</v>
      </c>
      <c r="M245" s="267"/>
      <c r="N245" s="268">
        <f>ROUND(L245*K245,2)</f>
        <v>0</v>
      </c>
      <c r="O245" s="268"/>
      <c r="P245" s="268"/>
      <c r="Q245" s="268"/>
      <c r="R245" s="40"/>
      <c r="T245" s="175" t="s">
        <v>22</v>
      </c>
      <c r="U245" s="47" t="s">
        <v>45</v>
      </c>
      <c r="V245" s="39"/>
      <c r="W245" s="176">
        <f>V245*K245</f>
        <v>0</v>
      </c>
      <c r="X245" s="176">
        <v>0</v>
      </c>
      <c r="Y245" s="176">
        <f>X245*K245</f>
        <v>0</v>
      </c>
      <c r="Z245" s="176">
        <v>0</v>
      </c>
      <c r="AA245" s="177">
        <f>Z245*K245</f>
        <v>0</v>
      </c>
      <c r="AR245" s="21" t="s">
        <v>181</v>
      </c>
      <c r="AT245" s="21" t="s">
        <v>177</v>
      </c>
      <c r="AU245" s="21" t="s">
        <v>88</v>
      </c>
      <c r="AY245" s="21" t="s">
        <v>176</v>
      </c>
      <c r="BE245" s="113">
        <f>IF(U245="základní",N245,0)</f>
        <v>0</v>
      </c>
      <c r="BF245" s="113">
        <f>IF(U245="snížená",N245,0)</f>
        <v>0</v>
      </c>
      <c r="BG245" s="113">
        <f>IF(U245="zákl. přenesená",N245,0)</f>
        <v>0</v>
      </c>
      <c r="BH245" s="113">
        <f>IF(U245="sníž. přenesená",N245,0)</f>
        <v>0</v>
      </c>
      <c r="BI245" s="113">
        <f>IF(U245="nulová",N245,0)</f>
        <v>0</v>
      </c>
      <c r="BJ245" s="21" t="s">
        <v>88</v>
      </c>
      <c r="BK245" s="113">
        <f>ROUND(L245*K245,2)</f>
        <v>0</v>
      </c>
      <c r="BL245" s="21" t="s">
        <v>181</v>
      </c>
      <c r="BM245" s="21" t="s">
        <v>3206</v>
      </c>
    </row>
    <row r="246" spans="2:65" s="1" customFormat="1" ht="22.5" customHeight="1">
      <c r="B246" s="38"/>
      <c r="C246" s="202" t="s">
        <v>425</v>
      </c>
      <c r="D246" s="202" t="s">
        <v>352</v>
      </c>
      <c r="E246" s="203" t="s">
        <v>2703</v>
      </c>
      <c r="F246" s="307" t="s">
        <v>2704</v>
      </c>
      <c r="G246" s="307"/>
      <c r="H246" s="307"/>
      <c r="I246" s="307"/>
      <c r="J246" s="204" t="s">
        <v>315</v>
      </c>
      <c r="K246" s="205">
        <v>6</v>
      </c>
      <c r="L246" s="308">
        <v>0</v>
      </c>
      <c r="M246" s="309"/>
      <c r="N246" s="310">
        <f>ROUND(L246*K246,2)</f>
        <v>0</v>
      </c>
      <c r="O246" s="268"/>
      <c r="P246" s="268"/>
      <c r="Q246" s="268"/>
      <c r="R246" s="40"/>
      <c r="T246" s="175" t="s">
        <v>22</v>
      </c>
      <c r="U246" s="47" t="s">
        <v>45</v>
      </c>
      <c r="V246" s="39"/>
      <c r="W246" s="176">
        <f>V246*K246</f>
        <v>0</v>
      </c>
      <c r="X246" s="176">
        <v>0</v>
      </c>
      <c r="Y246" s="176">
        <f>X246*K246</f>
        <v>0</v>
      </c>
      <c r="Z246" s="176">
        <v>0</v>
      </c>
      <c r="AA246" s="177">
        <f>Z246*K246</f>
        <v>0</v>
      </c>
      <c r="AR246" s="21" t="s">
        <v>209</v>
      </c>
      <c r="AT246" s="21" t="s">
        <v>352</v>
      </c>
      <c r="AU246" s="21" t="s">
        <v>88</v>
      </c>
      <c r="AY246" s="21" t="s">
        <v>176</v>
      </c>
      <c r="BE246" s="113">
        <f>IF(U246="základní",N246,0)</f>
        <v>0</v>
      </c>
      <c r="BF246" s="113">
        <f>IF(U246="snížená",N246,0)</f>
        <v>0</v>
      </c>
      <c r="BG246" s="113">
        <f>IF(U246="zákl. přenesená",N246,0)</f>
        <v>0</v>
      </c>
      <c r="BH246" s="113">
        <f>IF(U246="sníž. přenesená",N246,0)</f>
        <v>0</v>
      </c>
      <c r="BI246" s="113">
        <f>IF(U246="nulová",N246,0)</f>
        <v>0</v>
      </c>
      <c r="BJ246" s="21" t="s">
        <v>88</v>
      </c>
      <c r="BK246" s="113">
        <f>ROUND(L246*K246,2)</f>
        <v>0</v>
      </c>
      <c r="BL246" s="21" t="s">
        <v>181</v>
      </c>
      <c r="BM246" s="21" t="s">
        <v>3207</v>
      </c>
    </row>
    <row r="247" spans="2:47" s="1" customFormat="1" ht="22.5" customHeight="1">
      <c r="B247" s="38"/>
      <c r="C247" s="39"/>
      <c r="D247" s="39"/>
      <c r="E247" s="39"/>
      <c r="F247" s="315" t="s">
        <v>2701</v>
      </c>
      <c r="G247" s="316"/>
      <c r="H247" s="316"/>
      <c r="I247" s="316"/>
      <c r="J247" s="39"/>
      <c r="K247" s="39"/>
      <c r="L247" s="39"/>
      <c r="M247" s="39"/>
      <c r="N247" s="39"/>
      <c r="O247" s="39"/>
      <c r="P247" s="39"/>
      <c r="Q247" s="39"/>
      <c r="R247" s="40"/>
      <c r="T247" s="146"/>
      <c r="U247" s="39"/>
      <c r="V247" s="39"/>
      <c r="W247" s="39"/>
      <c r="X247" s="39"/>
      <c r="Y247" s="39"/>
      <c r="Z247" s="39"/>
      <c r="AA247" s="81"/>
      <c r="AT247" s="21" t="s">
        <v>475</v>
      </c>
      <c r="AU247" s="21" t="s">
        <v>88</v>
      </c>
    </row>
    <row r="248" spans="2:65" s="1" customFormat="1" ht="31.5" customHeight="1">
      <c r="B248" s="38"/>
      <c r="C248" s="171" t="s">
        <v>430</v>
      </c>
      <c r="D248" s="171" t="s">
        <v>177</v>
      </c>
      <c r="E248" s="172" t="s">
        <v>2706</v>
      </c>
      <c r="F248" s="265" t="s">
        <v>2707</v>
      </c>
      <c r="G248" s="265"/>
      <c r="H248" s="265"/>
      <c r="I248" s="265"/>
      <c r="J248" s="173" t="s">
        <v>315</v>
      </c>
      <c r="K248" s="174">
        <v>630</v>
      </c>
      <c r="L248" s="266">
        <v>0</v>
      </c>
      <c r="M248" s="267"/>
      <c r="N248" s="268">
        <f>ROUND(L248*K248,2)</f>
        <v>0</v>
      </c>
      <c r="O248" s="268"/>
      <c r="P248" s="268"/>
      <c r="Q248" s="268"/>
      <c r="R248" s="40"/>
      <c r="T248" s="175" t="s">
        <v>22</v>
      </c>
      <c r="U248" s="47" t="s">
        <v>45</v>
      </c>
      <c r="V248" s="39"/>
      <c r="W248" s="176">
        <f>V248*K248</f>
        <v>0</v>
      </c>
      <c r="X248" s="176">
        <v>0</v>
      </c>
      <c r="Y248" s="176">
        <f>X248*K248</f>
        <v>0</v>
      </c>
      <c r="Z248" s="176">
        <v>0</v>
      </c>
      <c r="AA248" s="177">
        <f>Z248*K248</f>
        <v>0</v>
      </c>
      <c r="AR248" s="21" t="s">
        <v>181</v>
      </c>
      <c r="AT248" s="21" t="s">
        <v>177</v>
      </c>
      <c r="AU248" s="21" t="s">
        <v>88</v>
      </c>
      <c r="AY248" s="21" t="s">
        <v>176</v>
      </c>
      <c r="BE248" s="113">
        <f>IF(U248="základní",N248,0)</f>
        <v>0</v>
      </c>
      <c r="BF248" s="113">
        <f>IF(U248="snížená",N248,0)</f>
        <v>0</v>
      </c>
      <c r="BG248" s="113">
        <f>IF(U248="zákl. přenesená",N248,0)</f>
        <v>0</v>
      </c>
      <c r="BH248" s="113">
        <f>IF(U248="sníž. přenesená",N248,0)</f>
        <v>0</v>
      </c>
      <c r="BI248" s="113">
        <f>IF(U248="nulová",N248,0)</f>
        <v>0</v>
      </c>
      <c r="BJ248" s="21" t="s">
        <v>88</v>
      </c>
      <c r="BK248" s="113">
        <f>ROUND(L248*K248,2)</f>
        <v>0</v>
      </c>
      <c r="BL248" s="21" t="s">
        <v>181</v>
      </c>
      <c r="BM248" s="21" t="s">
        <v>3208</v>
      </c>
    </row>
    <row r="249" spans="2:65" s="1" customFormat="1" ht="22.5" customHeight="1">
      <c r="B249" s="38"/>
      <c r="C249" s="202" t="s">
        <v>434</v>
      </c>
      <c r="D249" s="202" t="s">
        <v>352</v>
      </c>
      <c r="E249" s="203" t="s">
        <v>2708</v>
      </c>
      <c r="F249" s="307" t="s">
        <v>2709</v>
      </c>
      <c r="G249" s="307"/>
      <c r="H249" s="307"/>
      <c r="I249" s="307"/>
      <c r="J249" s="204" t="s">
        <v>315</v>
      </c>
      <c r="K249" s="205">
        <v>630</v>
      </c>
      <c r="L249" s="308">
        <v>0</v>
      </c>
      <c r="M249" s="309"/>
      <c r="N249" s="310">
        <f>ROUND(L249*K249,2)</f>
        <v>0</v>
      </c>
      <c r="O249" s="268"/>
      <c r="P249" s="268"/>
      <c r="Q249" s="268"/>
      <c r="R249" s="40"/>
      <c r="T249" s="175" t="s">
        <v>22</v>
      </c>
      <c r="U249" s="47" t="s">
        <v>45</v>
      </c>
      <c r="V249" s="39"/>
      <c r="W249" s="176">
        <f>V249*K249</f>
        <v>0</v>
      </c>
      <c r="X249" s="176">
        <v>0</v>
      </c>
      <c r="Y249" s="176">
        <f>X249*K249</f>
        <v>0</v>
      </c>
      <c r="Z249" s="176">
        <v>0</v>
      </c>
      <c r="AA249" s="177">
        <f>Z249*K249</f>
        <v>0</v>
      </c>
      <c r="AR249" s="21" t="s">
        <v>209</v>
      </c>
      <c r="AT249" s="21" t="s">
        <v>352</v>
      </c>
      <c r="AU249" s="21" t="s">
        <v>88</v>
      </c>
      <c r="AY249" s="21" t="s">
        <v>176</v>
      </c>
      <c r="BE249" s="113">
        <f>IF(U249="základní",N249,0)</f>
        <v>0</v>
      </c>
      <c r="BF249" s="113">
        <f>IF(U249="snížená",N249,0)</f>
        <v>0</v>
      </c>
      <c r="BG249" s="113">
        <f>IF(U249="zákl. přenesená",N249,0)</f>
        <v>0</v>
      </c>
      <c r="BH249" s="113">
        <f>IF(U249="sníž. přenesená",N249,0)</f>
        <v>0</v>
      </c>
      <c r="BI249" s="113">
        <f>IF(U249="nulová",N249,0)</f>
        <v>0</v>
      </c>
      <c r="BJ249" s="21" t="s">
        <v>88</v>
      </c>
      <c r="BK249" s="113">
        <f>ROUND(L249*K249,2)</f>
        <v>0</v>
      </c>
      <c r="BL249" s="21" t="s">
        <v>181</v>
      </c>
      <c r="BM249" s="21" t="s">
        <v>3209</v>
      </c>
    </row>
    <row r="250" spans="2:51" s="10" customFormat="1" ht="22.5" customHeight="1">
      <c r="B250" s="178"/>
      <c r="C250" s="179"/>
      <c r="D250" s="179"/>
      <c r="E250" s="180" t="s">
        <v>22</v>
      </c>
      <c r="F250" s="269" t="s">
        <v>3210</v>
      </c>
      <c r="G250" s="270"/>
      <c r="H250" s="270"/>
      <c r="I250" s="270"/>
      <c r="J250" s="179"/>
      <c r="K250" s="181">
        <v>630</v>
      </c>
      <c r="L250" s="179"/>
      <c r="M250" s="179"/>
      <c r="N250" s="179"/>
      <c r="O250" s="179"/>
      <c r="P250" s="179"/>
      <c r="Q250" s="179"/>
      <c r="R250" s="182"/>
      <c r="T250" s="183"/>
      <c r="U250" s="179"/>
      <c r="V250" s="179"/>
      <c r="W250" s="179"/>
      <c r="X250" s="179"/>
      <c r="Y250" s="179"/>
      <c r="Z250" s="179"/>
      <c r="AA250" s="184"/>
      <c r="AT250" s="185" t="s">
        <v>199</v>
      </c>
      <c r="AU250" s="185" t="s">
        <v>88</v>
      </c>
      <c r="AV250" s="10" t="s">
        <v>140</v>
      </c>
      <c r="AW250" s="10" t="s">
        <v>37</v>
      </c>
      <c r="AX250" s="10" t="s">
        <v>80</v>
      </c>
      <c r="AY250" s="185" t="s">
        <v>176</v>
      </c>
    </row>
    <row r="251" spans="2:51" s="11" customFormat="1" ht="22.5" customHeight="1">
      <c r="B251" s="186"/>
      <c r="C251" s="187"/>
      <c r="D251" s="187"/>
      <c r="E251" s="188" t="s">
        <v>22</v>
      </c>
      <c r="F251" s="271" t="s">
        <v>200</v>
      </c>
      <c r="G251" s="272"/>
      <c r="H251" s="272"/>
      <c r="I251" s="272"/>
      <c r="J251" s="187"/>
      <c r="K251" s="189">
        <v>630</v>
      </c>
      <c r="L251" s="187"/>
      <c r="M251" s="187"/>
      <c r="N251" s="187"/>
      <c r="O251" s="187"/>
      <c r="P251" s="187"/>
      <c r="Q251" s="187"/>
      <c r="R251" s="190"/>
      <c r="T251" s="191"/>
      <c r="U251" s="187"/>
      <c r="V251" s="187"/>
      <c r="W251" s="187"/>
      <c r="X251" s="187"/>
      <c r="Y251" s="187"/>
      <c r="Z251" s="187"/>
      <c r="AA251" s="192"/>
      <c r="AT251" s="193" t="s">
        <v>199</v>
      </c>
      <c r="AU251" s="193" t="s">
        <v>88</v>
      </c>
      <c r="AV251" s="11" t="s">
        <v>181</v>
      </c>
      <c r="AW251" s="11" t="s">
        <v>37</v>
      </c>
      <c r="AX251" s="11" t="s">
        <v>88</v>
      </c>
      <c r="AY251" s="193" t="s">
        <v>176</v>
      </c>
    </row>
    <row r="252" spans="2:65" s="1" customFormat="1" ht="31.5" customHeight="1">
      <c r="B252" s="38"/>
      <c r="C252" s="171" t="s">
        <v>438</v>
      </c>
      <c r="D252" s="171" t="s">
        <v>177</v>
      </c>
      <c r="E252" s="172" t="s">
        <v>2711</v>
      </c>
      <c r="F252" s="265" t="s">
        <v>2712</v>
      </c>
      <c r="G252" s="265"/>
      <c r="H252" s="265"/>
      <c r="I252" s="265"/>
      <c r="J252" s="173" t="s">
        <v>315</v>
      </c>
      <c r="K252" s="174">
        <v>859.95</v>
      </c>
      <c r="L252" s="266">
        <v>0</v>
      </c>
      <c r="M252" s="267"/>
      <c r="N252" s="268">
        <f>ROUND(L252*K252,2)</f>
        <v>0</v>
      </c>
      <c r="O252" s="268"/>
      <c r="P252" s="268"/>
      <c r="Q252" s="268"/>
      <c r="R252" s="40"/>
      <c r="T252" s="175" t="s">
        <v>22</v>
      </c>
      <c r="U252" s="47" t="s">
        <v>45</v>
      </c>
      <c r="V252" s="39"/>
      <c r="W252" s="176">
        <f>V252*K252</f>
        <v>0</v>
      </c>
      <c r="X252" s="176">
        <v>0</v>
      </c>
      <c r="Y252" s="176">
        <f>X252*K252</f>
        <v>0</v>
      </c>
      <c r="Z252" s="176">
        <v>0</v>
      </c>
      <c r="AA252" s="177">
        <f>Z252*K252</f>
        <v>0</v>
      </c>
      <c r="AR252" s="21" t="s">
        <v>181</v>
      </c>
      <c r="AT252" s="21" t="s">
        <v>177</v>
      </c>
      <c r="AU252" s="21" t="s">
        <v>88</v>
      </c>
      <c r="AY252" s="21" t="s">
        <v>176</v>
      </c>
      <c r="BE252" s="113">
        <f>IF(U252="základní",N252,0)</f>
        <v>0</v>
      </c>
      <c r="BF252" s="113">
        <f>IF(U252="snížená",N252,0)</f>
        <v>0</v>
      </c>
      <c r="BG252" s="113">
        <f>IF(U252="zákl. přenesená",N252,0)</f>
        <v>0</v>
      </c>
      <c r="BH252" s="113">
        <f>IF(U252="sníž. přenesená",N252,0)</f>
        <v>0</v>
      </c>
      <c r="BI252" s="113">
        <f>IF(U252="nulová",N252,0)</f>
        <v>0</v>
      </c>
      <c r="BJ252" s="21" t="s">
        <v>88</v>
      </c>
      <c r="BK252" s="113">
        <f>ROUND(L252*K252,2)</f>
        <v>0</v>
      </c>
      <c r="BL252" s="21" t="s">
        <v>181</v>
      </c>
      <c r="BM252" s="21" t="s">
        <v>3211</v>
      </c>
    </row>
    <row r="253" spans="2:65" s="1" customFormat="1" ht="22.5" customHeight="1">
      <c r="B253" s="38"/>
      <c r="C253" s="202" t="s">
        <v>442</v>
      </c>
      <c r="D253" s="202" t="s">
        <v>352</v>
      </c>
      <c r="E253" s="203" t="s">
        <v>2713</v>
      </c>
      <c r="F253" s="307" t="s">
        <v>2714</v>
      </c>
      <c r="G253" s="307"/>
      <c r="H253" s="307"/>
      <c r="I253" s="307"/>
      <c r="J253" s="204" t="s">
        <v>315</v>
      </c>
      <c r="K253" s="205">
        <v>98.7</v>
      </c>
      <c r="L253" s="308">
        <v>0</v>
      </c>
      <c r="M253" s="309"/>
      <c r="N253" s="310">
        <f>ROUND(L253*K253,2)</f>
        <v>0</v>
      </c>
      <c r="O253" s="268"/>
      <c r="P253" s="268"/>
      <c r="Q253" s="268"/>
      <c r="R253" s="40"/>
      <c r="T253" s="175" t="s">
        <v>22</v>
      </c>
      <c r="U253" s="47" t="s">
        <v>45</v>
      </c>
      <c r="V253" s="39"/>
      <c r="W253" s="176">
        <f>V253*K253</f>
        <v>0</v>
      </c>
      <c r="X253" s="176">
        <v>0</v>
      </c>
      <c r="Y253" s="176">
        <f>X253*K253</f>
        <v>0</v>
      </c>
      <c r="Z253" s="176">
        <v>0</v>
      </c>
      <c r="AA253" s="177">
        <f>Z253*K253</f>
        <v>0</v>
      </c>
      <c r="AR253" s="21" t="s">
        <v>209</v>
      </c>
      <c r="AT253" s="21" t="s">
        <v>352</v>
      </c>
      <c r="AU253" s="21" t="s">
        <v>88</v>
      </c>
      <c r="AY253" s="21" t="s">
        <v>176</v>
      </c>
      <c r="BE253" s="113">
        <f>IF(U253="základní",N253,0)</f>
        <v>0</v>
      </c>
      <c r="BF253" s="113">
        <f>IF(U253="snížená",N253,0)</f>
        <v>0</v>
      </c>
      <c r="BG253" s="113">
        <f>IF(U253="zákl. přenesená",N253,0)</f>
        <v>0</v>
      </c>
      <c r="BH253" s="113">
        <f>IF(U253="sníž. přenesená",N253,0)</f>
        <v>0</v>
      </c>
      <c r="BI253" s="113">
        <f>IF(U253="nulová",N253,0)</f>
        <v>0</v>
      </c>
      <c r="BJ253" s="21" t="s">
        <v>88</v>
      </c>
      <c r="BK253" s="113">
        <f>ROUND(L253*K253,2)</f>
        <v>0</v>
      </c>
      <c r="BL253" s="21" t="s">
        <v>181</v>
      </c>
      <c r="BM253" s="21" t="s">
        <v>3212</v>
      </c>
    </row>
    <row r="254" spans="2:51" s="10" customFormat="1" ht="22.5" customHeight="1">
      <c r="B254" s="178"/>
      <c r="C254" s="179"/>
      <c r="D254" s="179"/>
      <c r="E254" s="180" t="s">
        <v>22</v>
      </c>
      <c r="F254" s="269" t="s">
        <v>3213</v>
      </c>
      <c r="G254" s="270"/>
      <c r="H254" s="270"/>
      <c r="I254" s="270"/>
      <c r="J254" s="179"/>
      <c r="K254" s="181">
        <v>98.7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199</v>
      </c>
      <c r="AU254" s="185" t="s">
        <v>88</v>
      </c>
      <c r="AV254" s="10" t="s">
        <v>140</v>
      </c>
      <c r="AW254" s="10" t="s">
        <v>37</v>
      </c>
      <c r="AX254" s="10" t="s">
        <v>80</v>
      </c>
      <c r="AY254" s="185" t="s">
        <v>176</v>
      </c>
    </row>
    <row r="255" spans="2:51" s="11" customFormat="1" ht="22.5" customHeight="1">
      <c r="B255" s="186"/>
      <c r="C255" s="187"/>
      <c r="D255" s="187"/>
      <c r="E255" s="188" t="s">
        <v>22</v>
      </c>
      <c r="F255" s="271" t="s">
        <v>200</v>
      </c>
      <c r="G255" s="272"/>
      <c r="H255" s="272"/>
      <c r="I255" s="272"/>
      <c r="J255" s="187"/>
      <c r="K255" s="189">
        <v>98.7</v>
      </c>
      <c r="L255" s="187"/>
      <c r="M255" s="187"/>
      <c r="N255" s="187"/>
      <c r="O255" s="187"/>
      <c r="P255" s="187"/>
      <c r="Q255" s="187"/>
      <c r="R255" s="190"/>
      <c r="T255" s="191"/>
      <c r="U255" s="187"/>
      <c r="V255" s="187"/>
      <c r="W255" s="187"/>
      <c r="X255" s="187"/>
      <c r="Y255" s="187"/>
      <c r="Z255" s="187"/>
      <c r="AA255" s="192"/>
      <c r="AT255" s="193" t="s">
        <v>199</v>
      </c>
      <c r="AU255" s="193" t="s">
        <v>88</v>
      </c>
      <c r="AV255" s="11" t="s">
        <v>181</v>
      </c>
      <c r="AW255" s="11" t="s">
        <v>37</v>
      </c>
      <c r="AX255" s="11" t="s">
        <v>88</v>
      </c>
      <c r="AY255" s="193" t="s">
        <v>176</v>
      </c>
    </row>
    <row r="256" spans="2:65" s="1" customFormat="1" ht="22.5" customHeight="1">
      <c r="B256" s="38"/>
      <c r="C256" s="202" t="s">
        <v>449</v>
      </c>
      <c r="D256" s="202" t="s">
        <v>352</v>
      </c>
      <c r="E256" s="203" t="s">
        <v>2716</v>
      </c>
      <c r="F256" s="307" t="s">
        <v>2717</v>
      </c>
      <c r="G256" s="307"/>
      <c r="H256" s="307"/>
      <c r="I256" s="307"/>
      <c r="J256" s="204" t="s">
        <v>315</v>
      </c>
      <c r="K256" s="205">
        <v>735</v>
      </c>
      <c r="L256" s="308">
        <v>0</v>
      </c>
      <c r="M256" s="309"/>
      <c r="N256" s="310">
        <f>ROUND(L256*K256,2)</f>
        <v>0</v>
      </c>
      <c r="O256" s="268"/>
      <c r="P256" s="268"/>
      <c r="Q256" s="268"/>
      <c r="R256" s="40"/>
      <c r="T256" s="175" t="s">
        <v>22</v>
      </c>
      <c r="U256" s="47" t="s">
        <v>45</v>
      </c>
      <c r="V256" s="39"/>
      <c r="W256" s="176">
        <f>V256*K256</f>
        <v>0</v>
      </c>
      <c r="X256" s="176">
        <v>0</v>
      </c>
      <c r="Y256" s="176">
        <f>X256*K256</f>
        <v>0</v>
      </c>
      <c r="Z256" s="176">
        <v>0</v>
      </c>
      <c r="AA256" s="177">
        <f>Z256*K256</f>
        <v>0</v>
      </c>
      <c r="AR256" s="21" t="s">
        <v>209</v>
      </c>
      <c r="AT256" s="21" t="s">
        <v>352</v>
      </c>
      <c r="AU256" s="21" t="s">
        <v>88</v>
      </c>
      <c r="AY256" s="21" t="s">
        <v>176</v>
      </c>
      <c r="BE256" s="113">
        <f>IF(U256="základní",N256,0)</f>
        <v>0</v>
      </c>
      <c r="BF256" s="113">
        <f>IF(U256="snížená",N256,0)</f>
        <v>0</v>
      </c>
      <c r="BG256" s="113">
        <f>IF(U256="zákl. přenesená",N256,0)</f>
        <v>0</v>
      </c>
      <c r="BH256" s="113">
        <f>IF(U256="sníž. přenesená",N256,0)</f>
        <v>0</v>
      </c>
      <c r="BI256" s="113">
        <f>IF(U256="nulová",N256,0)</f>
        <v>0</v>
      </c>
      <c r="BJ256" s="21" t="s">
        <v>88</v>
      </c>
      <c r="BK256" s="113">
        <f>ROUND(L256*K256,2)</f>
        <v>0</v>
      </c>
      <c r="BL256" s="21" t="s">
        <v>181</v>
      </c>
      <c r="BM256" s="21" t="s">
        <v>3214</v>
      </c>
    </row>
    <row r="257" spans="2:51" s="10" customFormat="1" ht="22.5" customHeight="1">
      <c r="B257" s="178"/>
      <c r="C257" s="179"/>
      <c r="D257" s="179"/>
      <c r="E257" s="180" t="s">
        <v>22</v>
      </c>
      <c r="F257" s="269" t="s">
        <v>3215</v>
      </c>
      <c r="G257" s="270"/>
      <c r="H257" s="270"/>
      <c r="I257" s="270"/>
      <c r="J257" s="179"/>
      <c r="K257" s="181">
        <v>735</v>
      </c>
      <c r="L257" s="179"/>
      <c r="M257" s="179"/>
      <c r="N257" s="179"/>
      <c r="O257" s="179"/>
      <c r="P257" s="179"/>
      <c r="Q257" s="179"/>
      <c r="R257" s="182"/>
      <c r="T257" s="183"/>
      <c r="U257" s="179"/>
      <c r="V257" s="179"/>
      <c r="W257" s="179"/>
      <c r="X257" s="179"/>
      <c r="Y257" s="179"/>
      <c r="Z257" s="179"/>
      <c r="AA257" s="184"/>
      <c r="AT257" s="185" t="s">
        <v>199</v>
      </c>
      <c r="AU257" s="185" t="s">
        <v>88</v>
      </c>
      <c r="AV257" s="10" t="s">
        <v>140</v>
      </c>
      <c r="AW257" s="10" t="s">
        <v>37</v>
      </c>
      <c r="AX257" s="10" t="s">
        <v>80</v>
      </c>
      <c r="AY257" s="185" t="s">
        <v>176</v>
      </c>
    </row>
    <row r="258" spans="2:51" s="11" customFormat="1" ht="22.5" customHeight="1">
      <c r="B258" s="186"/>
      <c r="C258" s="187"/>
      <c r="D258" s="187"/>
      <c r="E258" s="188" t="s">
        <v>22</v>
      </c>
      <c r="F258" s="271" t="s">
        <v>200</v>
      </c>
      <c r="G258" s="272"/>
      <c r="H258" s="272"/>
      <c r="I258" s="272"/>
      <c r="J258" s="187"/>
      <c r="K258" s="189">
        <v>735</v>
      </c>
      <c r="L258" s="187"/>
      <c r="M258" s="187"/>
      <c r="N258" s="187"/>
      <c r="O258" s="187"/>
      <c r="P258" s="187"/>
      <c r="Q258" s="187"/>
      <c r="R258" s="190"/>
      <c r="T258" s="191"/>
      <c r="U258" s="187"/>
      <c r="V258" s="187"/>
      <c r="W258" s="187"/>
      <c r="X258" s="187"/>
      <c r="Y258" s="187"/>
      <c r="Z258" s="187"/>
      <c r="AA258" s="192"/>
      <c r="AT258" s="193" t="s">
        <v>199</v>
      </c>
      <c r="AU258" s="193" t="s">
        <v>88</v>
      </c>
      <c r="AV258" s="11" t="s">
        <v>181</v>
      </c>
      <c r="AW258" s="11" t="s">
        <v>37</v>
      </c>
      <c r="AX258" s="11" t="s">
        <v>88</v>
      </c>
      <c r="AY258" s="193" t="s">
        <v>176</v>
      </c>
    </row>
    <row r="259" spans="2:65" s="1" customFormat="1" ht="22.5" customHeight="1">
      <c r="B259" s="38"/>
      <c r="C259" s="202" t="s">
        <v>453</v>
      </c>
      <c r="D259" s="202" t="s">
        <v>352</v>
      </c>
      <c r="E259" s="203" t="s">
        <v>2722</v>
      </c>
      <c r="F259" s="307" t="s">
        <v>2723</v>
      </c>
      <c r="G259" s="307"/>
      <c r="H259" s="307"/>
      <c r="I259" s="307"/>
      <c r="J259" s="204" t="s">
        <v>315</v>
      </c>
      <c r="K259" s="205">
        <v>26.25</v>
      </c>
      <c r="L259" s="308">
        <v>0</v>
      </c>
      <c r="M259" s="309"/>
      <c r="N259" s="310">
        <f>ROUND(L259*K259,2)</f>
        <v>0</v>
      </c>
      <c r="O259" s="268"/>
      <c r="P259" s="268"/>
      <c r="Q259" s="268"/>
      <c r="R259" s="40"/>
      <c r="T259" s="175" t="s">
        <v>22</v>
      </c>
      <c r="U259" s="47" t="s">
        <v>45</v>
      </c>
      <c r="V259" s="39"/>
      <c r="W259" s="176">
        <f>V259*K259</f>
        <v>0</v>
      </c>
      <c r="X259" s="176">
        <v>0</v>
      </c>
      <c r="Y259" s="176">
        <f>X259*K259</f>
        <v>0</v>
      </c>
      <c r="Z259" s="176">
        <v>0</v>
      </c>
      <c r="AA259" s="177">
        <f>Z259*K259</f>
        <v>0</v>
      </c>
      <c r="AR259" s="21" t="s">
        <v>209</v>
      </c>
      <c r="AT259" s="21" t="s">
        <v>352</v>
      </c>
      <c r="AU259" s="21" t="s">
        <v>88</v>
      </c>
      <c r="AY259" s="21" t="s">
        <v>176</v>
      </c>
      <c r="BE259" s="113">
        <f>IF(U259="základní",N259,0)</f>
        <v>0</v>
      </c>
      <c r="BF259" s="113">
        <f>IF(U259="snížená",N259,0)</f>
        <v>0</v>
      </c>
      <c r="BG259" s="113">
        <f>IF(U259="zákl. přenesená",N259,0)</f>
        <v>0</v>
      </c>
      <c r="BH259" s="113">
        <f>IF(U259="sníž. přenesená",N259,0)</f>
        <v>0</v>
      </c>
      <c r="BI259" s="113">
        <f>IF(U259="nulová",N259,0)</f>
        <v>0</v>
      </c>
      <c r="BJ259" s="21" t="s">
        <v>88</v>
      </c>
      <c r="BK259" s="113">
        <f>ROUND(L259*K259,2)</f>
        <v>0</v>
      </c>
      <c r="BL259" s="21" t="s">
        <v>181</v>
      </c>
      <c r="BM259" s="21" t="s">
        <v>3216</v>
      </c>
    </row>
    <row r="260" spans="2:51" s="10" customFormat="1" ht="22.5" customHeight="1">
      <c r="B260" s="178"/>
      <c r="C260" s="179"/>
      <c r="D260" s="179"/>
      <c r="E260" s="180" t="s">
        <v>22</v>
      </c>
      <c r="F260" s="269" t="s">
        <v>3217</v>
      </c>
      <c r="G260" s="270"/>
      <c r="H260" s="270"/>
      <c r="I260" s="270"/>
      <c r="J260" s="179"/>
      <c r="K260" s="181">
        <v>26.25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199</v>
      </c>
      <c r="AU260" s="185" t="s">
        <v>88</v>
      </c>
      <c r="AV260" s="10" t="s">
        <v>140</v>
      </c>
      <c r="AW260" s="10" t="s">
        <v>37</v>
      </c>
      <c r="AX260" s="10" t="s">
        <v>80</v>
      </c>
      <c r="AY260" s="185" t="s">
        <v>176</v>
      </c>
    </row>
    <row r="261" spans="2:51" s="11" customFormat="1" ht="22.5" customHeight="1">
      <c r="B261" s="186"/>
      <c r="C261" s="187"/>
      <c r="D261" s="187"/>
      <c r="E261" s="188" t="s">
        <v>22</v>
      </c>
      <c r="F261" s="271" t="s">
        <v>200</v>
      </c>
      <c r="G261" s="272"/>
      <c r="H261" s="272"/>
      <c r="I261" s="272"/>
      <c r="J261" s="187"/>
      <c r="K261" s="189">
        <v>26.25</v>
      </c>
      <c r="L261" s="187"/>
      <c r="M261" s="187"/>
      <c r="N261" s="187"/>
      <c r="O261" s="187"/>
      <c r="P261" s="187"/>
      <c r="Q261" s="187"/>
      <c r="R261" s="190"/>
      <c r="T261" s="191"/>
      <c r="U261" s="187"/>
      <c r="V261" s="187"/>
      <c r="W261" s="187"/>
      <c r="X261" s="187"/>
      <c r="Y261" s="187"/>
      <c r="Z261" s="187"/>
      <c r="AA261" s="192"/>
      <c r="AT261" s="193" t="s">
        <v>199</v>
      </c>
      <c r="AU261" s="193" t="s">
        <v>88</v>
      </c>
      <c r="AV261" s="11" t="s">
        <v>181</v>
      </c>
      <c r="AW261" s="11" t="s">
        <v>37</v>
      </c>
      <c r="AX261" s="11" t="s">
        <v>88</v>
      </c>
      <c r="AY261" s="193" t="s">
        <v>176</v>
      </c>
    </row>
    <row r="262" spans="2:65" s="1" customFormat="1" ht="31.5" customHeight="1">
      <c r="B262" s="38"/>
      <c r="C262" s="171" t="s">
        <v>458</v>
      </c>
      <c r="D262" s="171" t="s">
        <v>177</v>
      </c>
      <c r="E262" s="172" t="s">
        <v>2725</v>
      </c>
      <c r="F262" s="265" t="s">
        <v>2726</v>
      </c>
      <c r="G262" s="265"/>
      <c r="H262" s="265"/>
      <c r="I262" s="265"/>
      <c r="J262" s="173" t="s">
        <v>315</v>
      </c>
      <c r="K262" s="174">
        <v>28</v>
      </c>
      <c r="L262" s="266">
        <v>0</v>
      </c>
      <c r="M262" s="267"/>
      <c r="N262" s="268">
        <f>ROUND(L262*K262,2)</f>
        <v>0</v>
      </c>
      <c r="O262" s="268"/>
      <c r="P262" s="268"/>
      <c r="Q262" s="268"/>
      <c r="R262" s="40"/>
      <c r="T262" s="175" t="s">
        <v>22</v>
      </c>
      <c r="U262" s="47" t="s">
        <v>45</v>
      </c>
      <c r="V262" s="39"/>
      <c r="W262" s="176">
        <f>V262*K262</f>
        <v>0</v>
      </c>
      <c r="X262" s="176">
        <v>0</v>
      </c>
      <c r="Y262" s="176">
        <f>X262*K262</f>
        <v>0</v>
      </c>
      <c r="Z262" s="176">
        <v>0</v>
      </c>
      <c r="AA262" s="177">
        <f>Z262*K262</f>
        <v>0</v>
      </c>
      <c r="AR262" s="21" t="s">
        <v>181</v>
      </c>
      <c r="AT262" s="21" t="s">
        <v>177</v>
      </c>
      <c r="AU262" s="21" t="s">
        <v>88</v>
      </c>
      <c r="AY262" s="21" t="s">
        <v>176</v>
      </c>
      <c r="BE262" s="113">
        <f>IF(U262="základní",N262,0)</f>
        <v>0</v>
      </c>
      <c r="BF262" s="113">
        <f>IF(U262="snížená",N262,0)</f>
        <v>0</v>
      </c>
      <c r="BG262" s="113">
        <f>IF(U262="zákl. přenesená",N262,0)</f>
        <v>0</v>
      </c>
      <c r="BH262" s="113">
        <f>IF(U262="sníž. přenesená",N262,0)</f>
        <v>0</v>
      </c>
      <c r="BI262" s="113">
        <f>IF(U262="nulová",N262,0)</f>
        <v>0</v>
      </c>
      <c r="BJ262" s="21" t="s">
        <v>88</v>
      </c>
      <c r="BK262" s="113">
        <f>ROUND(L262*K262,2)</f>
        <v>0</v>
      </c>
      <c r="BL262" s="21" t="s">
        <v>181</v>
      </c>
      <c r="BM262" s="21" t="s">
        <v>3218</v>
      </c>
    </row>
    <row r="263" spans="2:65" s="1" customFormat="1" ht="22.5" customHeight="1">
      <c r="B263" s="38"/>
      <c r="C263" s="202" t="s">
        <v>463</v>
      </c>
      <c r="D263" s="202" t="s">
        <v>352</v>
      </c>
      <c r="E263" s="203" t="s">
        <v>2727</v>
      </c>
      <c r="F263" s="307" t="s">
        <v>2728</v>
      </c>
      <c r="G263" s="307"/>
      <c r="H263" s="307"/>
      <c r="I263" s="307"/>
      <c r="J263" s="204" t="s">
        <v>315</v>
      </c>
      <c r="K263" s="205">
        <v>25</v>
      </c>
      <c r="L263" s="308">
        <v>0</v>
      </c>
      <c r="M263" s="309"/>
      <c r="N263" s="310">
        <f>ROUND(L263*K263,2)</f>
        <v>0</v>
      </c>
      <c r="O263" s="268"/>
      <c r="P263" s="268"/>
      <c r="Q263" s="268"/>
      <c r="R263" s="40"/>
      <c r="T263" s="175" t="s">
        <v>22</v>
      </c>
      <c r="U263" s="47" t="s">
        <v>45</v>
      </c>
      <c r="V263" s="39"/>
      <c r="W263" s="176">
        <f>V263*K263</f>
        <v>0</v>
      </c>
      <c r="X263" s="176">
        <v>0</v>
      </c>
      <c r="Y263" s="176">
        <f>X263*K263</f>
        <v>0</v>
      </c>
      <c r="Z263" s="176">
        <v>0</v>
      </c>
      <c r="AA263" s="177">
        <f>Z263*K263</f>
        <v>0</v>
      </c>
      <c r="AR263" s="21" t="s">
        <v>209</v>
      </c>
      <c r="AT263" s="21" t="s">
        <v>352</v>
      </c>
      <c r="AU263" s="21" t="s">
        <v>88</v>
      </c>
      <c r="AY263" s="21" t="s">
        <v>176</v>
      </c>
      <c r="BE263" s="113">
        <f>IF(U263="základní",N263,0)</f>
        <v>0</v>
      </c>
      <c r="BF263" s="113">
        <f>IF(U263="snížená",N263,0)</f>
        <v>0</v>
      </c>
      <c r="BG263" s="113">
        <f>IF(U263="zákl. přenesená",N263,0)</f>
        <v>0</v>
      </c>
      <c r="BH263" s="113">
        <f>IF(U263="sníž. přenesená",N263,0)</f>
        <v>0</v>
      </c>
      <c r="BI263" s="113">
        <f>IF(U263="nulová",N263,0)</f>
        <v>0</v>
      </c>
      <c r="BJ263" s="21" t="s">
        <v>88</v>
      </c>
      <c r="BK263" s="113">
        <f>ROUND(L263*K263,2)</f>
        <v>0</v>
      </c>
      <c r="BL263" s="21" t="s">
        <v>181</v>
      </c>
      <c r="BM263" s="21" t="s">
        <v>3219</v>
      </c>
    </row>
    <row r="264" spans="2:65" s="1" customFormat="1" ht="22.5" customHeight="1">
      <c r="B264" s="38"/>
      <c r="C264" s="202" t="s">
        <v>470</v>
      </c>
      <c r="D264" s="202" t="s">
        <v>352</v>
      </c>
      <c r="E264" s="203" t="s">
        <v>3220</v>
      </c>
      <c r="F264" s="307" t="s">
        <v>3221</v>
      </c>
      <c r="G264" s="307"/>
      <c r="H264" s="307"/>
      <c r="I264" s="307"/>
      <c r="J264" s="204" t="s">
        <v>315</v>
      </c>
      <c r="K264" s="205">
        <v>3</v>
      </c>
      <c r="L264" s="308">
        <v>0</v>
      </c>
      <c r="M264" s="309"/>
      <c r="N264" s="310">
        <f>ROUND(L264*K264,2)</f>
        <v>0</v>
      </c>
      <c r="O264" s="268"/>
      <c r="P264" s="268"/>
      <c r="Q264" s="268"/>
      <c r="R264" s="40"/>
      <c r="T264" s="175" t="s">
        <v>22</v>
      </c>
      <c r="U264" s="47" t="s">
        <v>45</v>
      </c>
      <c r="V264" s="39"/>
      <c r="W264" s="176">
        <f>V264*K264</f>
        <v>0</v>
      </c>
      <c r="X264" s="176">
        <v>0</v>
      </c>
      <c r="Y264" s="176">
        <f>X264*K264</f>
        <v>0</v>
      </c>
      <c r="Z264" s="176">
        <v>0</v>
      </c>
      <c r="AA264" s="177">
        <f>Z264*K264</f>
        <v>0</v>
      </c>
      <c r="AR264" s="21" t="s">
        <v>209</v>
      </c>
      <c r="AT264" s="21" t="s">
        <v>352</v>
      </c>
      <c r="AU264" s="21" t="s">
        <v>88</v>
      </c>
      <c r="AY264" s="21" t="s">
        <v>176</v>
      </c>
      <c r="BE264" s="113">
        <f>IF(U264="základní",N264,0)</f>
        <v>0</v>
      </c>
      <c r="BF264" s="113">
        <f>IF(U264="snížená",N264,0)</f>
        <v>0</v>
      </c>
      <c r="BG264" s="113">
        <f>IF(U264="zákl. přenesená",N264,0)</f>
        <v>0</v>
      </c>
      <c r="BH264" s="113">
        <f>IF(U264="sníž. přenesená",N264,0)</f>
        <v>0</v>
      </c>
      <c r="BI264" s="113">
        <f>IF(U264="nulová",N264,0)</f>
        <v>0</v>
      </c>
      <c r="BJ264" s="21" t="s">
        <v>88</v>
      </c>
      <c r="BK264" s="113">
        <f>ROUND(L264*K264,2)</f>
        <v>0</v>
      </c>
      <c r="BL264" s="21" t="s">
        <v>181</v>
      </c>
      <c r="BM264" s="21" t="s">
        <v>3222</v>
      </c>
    </row>
    <row r="265" spans="2:65" s="1" customFormat="1" ht="31.5" customHeight="1">
      <c r="B265" s="38"/>
      <c r="C265" s="171" t="s">
        <v>476</v>
      </c>
      <c r="D265" s="171" t="s">
        <v>177</v>
      </c>
      <c r="E265" s="172" t="s">
        <v>2730</v>
      </c>
      <c r="F265" s="265" t="s">
        <v>2731</v>
      </c>
      <c r="G265" s="265"/>
      <c r="H265" s="265"/>
      <c r="I265" s="265"/>
      <c r="J265" s="173" t="s">
        <v>315</v>
      </c>
      <c r="K265" s="174">
        <v>400</v>
      </c>
      <c r="L265" s="266">
        <v>0</v>
      </c>
      <c r="M265" s="267"/>
      <c r="N265" s="268">
        <f>ROUND(L265*K265,2)</f>
        <v>0</v>
      </c>
      <c r="O265" s="268"/>
      <c r="P265" s="268"/>
      <c r="Q265" s="268"/>
      <c r="R265" s="40"/>
      <c r="T265" s="175" t="s">
        <v>22</v>
      </c>
      <c r="U265" s="47" t="s">
        <v>45</v>
      </c>
      <c r="V265" s="39"/>
      <c r="W265" s="176">
        <f>V265*K265</f>
        <v>0</v>
      </c>
      <c r="X265" s="176">
        <v>0</v>
      </c>
      <c r="Y265" s="176">
        <f>X265*K265</f>
        <v>0</v>
      </c>
      <c r="Z265" s="176">
        <v>0</v>
      </c>
      <c r="AA265" s="177">
        <f>Z265*K265</f>
        <v>0</v>
      </c>
      <c r="AR265" s="21" t="s">
        <v>181</v>
      </c>
      <c r="AT265" s="21" t="s">
        <v>177</v>
      </c>
      <c r="AU265" s="21" t="s">
        <v>88</v>
      </c>
      <c r="AY265" s="21" t="s">
        <v>176</v>
      </c>
      <c r="BE265" s="113">
        <f>IF(U265="základní",N265,0)</f>
        <v>0</v>
      </c>
      <c r="BF265" s="113">
        <f>IF(U265="snížená",N265,0)</f>
        <v>0</v>
      </c>
      <c r="BG265" s="113">
        <f>IF(U265="zákl. přenesená",N265,0)</f>
        <v>0</v>
      </c>
      <c r="BH265" s="113">
        <f>IF(U265="sníž. přenesená",N265,0)</f>
        <v>0</v>
      </c>
      <c r="BI265" s="113">
        <f>IF(U265="nulová",N265,0)</f>
        <v>0</v>
      </c>
      <c r="BJ265" s="21" t="s">
        <v>88</v>
      </c>
      <c r="BK265" s="113">
        <f>ROUND(L265*K265,2)</f>
        <v>0</v>
      </c>
      <c r="BL265" s="21" t="s">
        <v>181</v>
      </c>
      <c r="BM265" s="21" t="s">
        <v>3223</v>
      </c>
    </row>
    <row r="266" spans="2:63" s="9" customFormat="1" ht="37.35" customHeight="1">
      <c r="B266" s="160"/>
      <c r="C266" s="161"/>
      <c r="D266" s="162" t="s">
        <v>3130</v>
      </c>
      <c r="E266" s="162"/>
      <c r="F266" s="162"/>
      <c r="G266" s="162"/>
      <c r="H266" s="162"/>
      <c r="I266" s="162"/>
      <c r="J266" s="162"/>
      <c r="K266" s="162"/>
      <c r="L266" s="162"/>
      <c r="M266" s="162"/>
      <c r="N266" s="317">
        <f>BK266</f>
        <v>0</v>
      </c>
      <c r="O266" s="318"/>
      <c r="P266" s="318"/>
      <c r="Q266" s="318"/>
      <c r="R266" s="163"/>
      <c r="T266" s="164"/>
      <c r="U266" s="161"/>
      <c r="V266" s="161"/>
      <c r="W266" s="165">
        <f>SUM(W267:W400)</f>
        <v>0</v>
      </c>
      <c r="X266" s="161"/>
      <c r="Y266" s="165">
        <f>SUM(Y267:Y400)</f>
        <v>0</v>
      </c>
      <c r="Z266" s="161"/>
      <c r="AA266" s="166">
        <f>SUM(AA267:AA400)</f>
        <v>0</v>
      </c>
      <c r="AR266" s="167" t="s">
        <v>88</v>
      </c>
      <c r="AT266" s="168" t="s">
        <v>79</v>
      </c>
      <c r="AU266" s="168" t="s">
        <v>80</v>
      </c>
      <c r="AY266" s="167" t="s">
        <v>176</v>
      </c>
      <c r="BK266" s="169">
        <f>SUM(BK267:BK400)</f>
        <v>0</v>
      </c>
    </row>
    <row r="267" spans="2:65" s="1" customFormat="1" ht="31.5" customHeight="1">
      <c r="B267" s="38"/>
      <c r="C267" s="171" t="s">
        <v>483</v>
      </c>
      <c r="D267" s="171" t="s">
        <v>177</v>
      </c>
      <c r="E267" s="172" t="s">
        <v>2736</v>
      </c>
      <c r="F267" s="265" t="s">
        <v>2737</v>
      </c>
      <c r="G267" s="265"/>
      <c r="H267" s="265"/>
      <c r="I267" s="265"/>
      <c r="J267" s="173" t="s">
        <v>461</v>
      </c>
      <c r="K267" s="174">
        <v>15</v>
      </c>
      <c r="L267" s="266">
        <v>0</v>
      </c>
      <c r="M267" s="267"/>
      <c r="N267" s="268">
        <f>ROUND(L267*K267,2)</f>
        <v>0</v>
      </c>
      <c r="O267" s="268"/>
      <c r="P267" s="268"/>
      <c r="Q267" s="268"/>
      <c r="R267" s="40"/>
      <c r="T267" s="175" t="s">
        <v>22</v>
      </c>
      <c r="U267" s="47" t="s">
        <v>45</v>
      </c>
      <c r="V267" s="39"/>
      <c r="W267" s="176">
        <f>V267*K267</f>
        <v>0</v>
      </c>
      <c r="X267" s="176">
        <v>0</v>
      </c>
      <c r="Y267" s="176">
        <f>X267*K267</f>
        <v>0</v>
      </c>
      <c r="Z267" s="176">
        <v>0</v>
      </c>
      <c r="AA267" s="177">
        <f>Z267*K267</f>
        <v>0</v>
      </c>
      <c r="AR267" s="21" t="s">
        <v>181</v>
      </c>
      <c r="AT267" s="21" t="s">
        <v>177</v>
      </c>
      <c r="AU267" s="21" t="s">
        <v>88</v>
      </c>
      <c r="AY267" s="21" t="s">
        <v>176</v>
      </c>
      <c r="BE267" s="113">
        <f>IF(U267="základní",N267,0)</f>
        <v>0</v>
      </c>
      <c r="BF267" s="113">
        <f>IF(U267="snížená",N267,0)</f>
        <v>0</v>
      </c>
      <c r="BG267" s="113">
        <f>IF(U267="zákl. přenesená",N267,0)</f>
        <v>0</v>
      </c>
      <c r="BH267" s="113">
        <f>IF(U267="sníž. přenesená",N267,0)</f>
        <v>0</v>
      </c>
      <c r="BI267" s="113">
        <f>IF(U267="nulová",N267,0)</f>
        <v>0</v>
      </c>
      <c r="BJ267" s="21" t="s">
        <v>88</v>
      </c>
      <c r="BK267" s="113">
        <f>ROUND(L267*K267,2)</f>
        <v>0</v>
      </c>
      <c r="BL267" s="21" t="s">
        <v>181</v>
      </c>
      <c r="BM267" s="21" t="s">
        <v>3224</v>
      </c>
    </row>
    <row r="268" spans="2:51" s="10" customFormat="1" ht="22.5" customHeight="1">
      <c r="B268" s="178"/>
      <c r="C268" s="179"/>
      <c r="D268" s="179"/>
      <c r="E268" s="180" t="s">
        <v>22</v>
      </c>
      <c r="F268" s="269" t="s">
        <v>3225</v>
      </c>
      <c r="G268" s="270"/>
      <c r="H268" s="270"/>
      <c r="I268" s="270"/>
      <c r="J268" s="179"/>
      <c r="K268" s="181">
        <v>15</v>
      </c>
      <c r="L268" s="179"/>
      <c r="M268" s="179"/>
      <c r="N268" s="179"/>
      <c r="O268" s="179"/>
      <c r="P268" s="179"/>
      <c r="Q268" s="179"/>
      <c r="R268" s="182"/>
      <c r="T268" s="183"/>
      <c r="U268" s="179"/>
      <c r="V268" s="179"/>
      <c r="W268" s="179"/>
      <c r="X268" s="179"/>
      <c r="Y268" s="179"/>
      <c r="Z268" s="179"/>
      <c r="AA268" s="184"/>
      <c r="AT268" s="185" t="s">
        <v>199</v>
      </c>
      <c r="AU268" s="185" t="s">
        <v>88</v>
      </c>
      <c r="AV268" s="10" t="s">
        <v>140</v>
      </c>
      <c r="AW268" s="10" t="s">
        <v>37</v>
      </c>
      <c r="AX268" s="10" t="s">
        <v>80</v>
      </c>
      <c r="AY268" s="185" t="s">
        <v>176</v>
      </c>
    </row>
    <row r="269" spans="2:51" s="11" customFormat="1" ht="22.5" customHeight="1">
      <c r="B269" s="186"/>
      <c r="C269" s="187"/>
      <c r="D269" s="187"/>
      <c r="E269" s="188" t="s">
        <v>22</v>
      </c>
      <c r="F269" s="271" t="s">
        <v>200</v>
      </c>
      <c r="G269" s="272"/>
      <c r="H269" s="272"/>
      <c r="I269" s="272"/>
      <c r="J269" s="187"/>
      <c r="K269" s="189">
        <v>15</v>
      </c>
      <c r="L269" s="187"/>
      <c r="M269" s="187"/>
      <c r="N269" s="187"/>
      <c r="O269" s="187"/>
      <c r="P269" s="187"/>
      <c r="Q269" s="187"/>
      <c r="R269" s="190"/>
      <c r="T269" s="191"/>
      <c r="U269" s="187"/>
      <c r="V269" s="187"/>
      <c r="W269" s="187"/>
      <c r="X269" s="187"/>
      <c r="Y269" s="187"/>
      <c r="Z269" s="187"/>
      <c r="AA269" s="192"/>
      <c r="AT269" s="193" t="s">
        <v>199</v>
      </c>
      <c r="AU269" s="193" t="s">
        <v>88</v>
      </c>
      <c r="AV269" s="11" t="s">
        <v>181</v>
      </c>
      <c r="AW269" s="11" t="s">
        <v>37</v>
      </c>
      <c r="AX269" s="11" t="s">
        <v>88</v>
      </c>
      <c r="AY269" s="193" t="s">
        <v>176</v>
      </c>
    </row>
    <row r="270" spans="2:65" s="1" customFormat="1" ht="22.5" customHeight="1">
      <c r="B270" s="38"/>
      <c r="C270" s="202" t="s">
        <v>490</v>
      </c>
      <c r="D270" s="202" t="s">
        <v>352</v>
      </c>
      <c r="E270" s="203" t="s">
        <v>2739</v>
      </c>
      <c r="F270" s="307" t="s">
        <v>2740</v>
      </c>
      <c r="G270" s="307"/>
      <c r="H270" s="307"/>
      <c r="I270" s="307"/>
      <c r="J270" s="204" t="s">
        <v>461</v>
      </c>
      <c r="K270" s="205">
        <v>10</v>
      </c>
      <c r="L270" s="308">
        <v>0</v>
      </c>
      <c r="M270" s="309"/>
      <c r="N270" s="310">
        <f>ROUND(L270*K270,2)</f>
        <v>0</v>
      </c>
      <c r="O270" s="268"/>
      <c r="P270" s="268"/>
      <c r="Q270" s="268"/>
      <c r="R270" s="40"/>
      <c r="T270" s="175" t="s">
        <v>22</v>
      </c>
      <c r="U270" s="47" t="s">
        <v>45</v>
      </c>
      <c r="V270" s="39"/>
      <c r="W270" s="176">
        <f>V270*K270</f>
        <v>0</v>
      </c>
      <c r="X270" s="176">
        <v>0</v>
      </c>
      <c r="Y270" s="176">
        <f>X270*K270</f>
        <v>0</v>
      </c>
      <c r="Z270" s="176">
        <v>0</v>
      </c>
      <c r="AA270" s="177">
        <f>Z270*K270</f>
        <v>0</v>
      </c>
      <c r="AR270" s="21" t="s">
        <v>209</v>
      </c>
      <c r="AT270" s="21" t="s">
        <v>352</v>
      </c>
      <c r="AU270" s="21" t="s">
        <v>88</v>
      </c>
      <c r="AY270" s="21" t="s">
        <v>176</v>
      </c>
      <c r="BE270" s="113">
        <f>IF(U270="základní",N270,0)</f>
        <v>0</v>
      </c>
      <c r="BF270" s="113">
        <f>IF(U270="snížená",N270,0)</f>
        <v>0</v>
      </c>
      <c r="BG270" s="113">
        <f>IF(U270="zákl. přenesená",N270,0)</f>
        <v>0</v>
      </c>
      <c r="BH270" s="113">
        <f>IF(U270="sníž. přenesená",N270,0)</f>
        <v>0</v>
      </c>
      <c r="BI270" s="113">
        <f>IF(U270="nulová",N270,0)</f>
        <v>0</v>
      </c>
      <c r="BJ270" s="21" t="s">
        <v>88</v>
      </c>
      <c r="BK270" s="113">
        <f>ROUND(L270*K270,2)</f>
        <v>0</v>
      </c>
      <c r="BL270" s="21" t="s">
        <v>181</v>
      </c>
      <c r="BM270" s="21" t="s">
        <v>3226</v>
      </c>
    </row>
    <row r="271" spans="2:51" s="10" customFormat="1" ht="22.5" customHeight="1">
      <c r="B271" s="178"/>
      <c r="C271" s="179"/>
      <c r="D271" s="179"/>
      <c r="E271" s="180" t="s">
        <v>22</v>
      </c>
      <c r="F271" s="269" t="s">
        <v>3227</v>
      </c>
      <c r="G271" s="270"/>
      <c r="H271" s="270"/>
      <c r="I271" s="270"/>
      <c r="J271" s="179"/>
      <c r="K271" s="181">
        <v>10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199</v>
      </c>
      <c r="AU271" s="185" t="s">
        <v>88</v>
      </c>
      <c r="AV271" s="10" t="s">
        <v>140</v>
      </c>
      <c r="AW271" s="10" t="s">
        <v>37</v>
      </c>
      <c r="AX271" s="10" t="s">
        <v>80</v>
      </c>
      <c r="AY271" s="185" t="s">
        <v>176</v>
      </c>
    </row>
    <row r="272" spans="2:51" s="11" customFormat="1" ht="22.5" customHeight="1">
      <c r="B272" s="186"/>
      <c r="C272" s="187"/>
      <c r="D272" s="187"/>
      <c r="E272" s="188" t="s">
        <v>22</v>
      </c>
      <c r="F272" s="271" t="s">
        <v>200</v>
      </c>
      <c r="G272" s="272"/>
      <c r="H272" s="272"/>
      <c r="I272" s="272"/>
      <c r="J272" s="187"/>
      <c r="K272" s="189">
        <v>10</v>
      </c>
      <c r="L272" s="187"/>
      <c r="M272" s="187"/>
      <c r="N272" s="187"/>
      <c r="O272" s="187"/>
      <c r="P272" s="187"/>
      <c r="Q272" s="187"/>
      <c r="R272" s="190"/>
      <c r="T272" s="191"/>
      <c r="U272" s="187"/>
      <c r="V272" s="187"/>
      <c r="W272" s="187"/>
      <c r="X272" s="187"/>
      <c r="Y272" s="187"/>
      <c r="Z272" s="187"/>
      <c r="AA272" s="192"/>
      <c r="AT272" s="193" t="s">
        <v>199</v>
      </c>
      <c r="AU272" s="193" t="s">
        <v>88</v>
      </c>
      <c r="AV272" s="11" t="s">
        <v>181</v>
      </c>
      <c r="AW272" s="11" t="s">
        <v>37</v>
      </c>
      <c r="AX272" s="11" t="s">
        <v>88</v>
      </c>
      <c r="AY272" s="193" t="s">
        <v>176</v>
      </c>
    </row>
    <row r="273" spans="2:65" s="1" customFormat="1" ht="31.5" customHeight="1">
      <c r="B273" s="38"/>
      <c r="C273" s="202" t="s">
        <v>496</v>
      </c>
      <c r="D273" s="202" t="s">
        <v>352</v>
      </c>
      <c r="E273" s="203" t="s">
        <v>2742</v>
      </c>
      <c r="F273" s="307" t="s">
        <v>2743</v>
      </c>
      <c r="G273" s="307"/>
      <c r="H273" s="307"/>
      <c r="I273" s="307"/>
      <c r="J273" s="204" t="s">
        <v>461</v>
      </c>
      <c r="K273" s="205">
        <v>5</v>
      </c>
      <c r="L273" s="308">
        <v>0</v>
      </c>
      <c r="M273" s="309"/>
      <c r="N273" s="310">
        <f>ROUND(L273*K273,2)</f>
        <v>0</v>
      </c>
      <c r="O273" s="268"/>
      <c r="P273" s="268"/>
      <c r="Q273" s="268"/>
      <c r="R273" s="40"/>
      <c r="T273" s="175" t="s">
        <v>22</v>
      </c>
      <c r="U273" s="47" t="s">
        <v>45</v>
      </c>
      <c r="V273" s="39"/>
      <c r="W273" s="176">
        <f>V273*K273</f>
        <v>0</v>
      </c>
      <c r="X273" s="176">
        <v>0</v>
      </c>
      <c r="Y273" s="176">
        <f>X273*K273</f>
        <v>0</v>
      </c>
      <c r="Z273" s="176">
        <v>0</v>
      </c>
      <c r="AA273" s="177">
        <f>Z273*K273</f>
        <v>0</v>
      </c>
      <c r="AR273" s="21" t="s">
        <v>209</v>
      </c>
      <c r="AT273" s="21" t="s">
        <v>352</v>
      </c>
      <c r="AU273" s="21" t="s">
        <v>88</v>
      </c>
      <c r="AY273" s="21" t="s">
        <v>176</v>
      </c>
      <c r="BE273" s="113">
        <f>IF(U273="základní",N273,0)</f>
        <v>0</v>
      </c>
      <c r="BF273" s="113">
        <f>IF(U273="snížená",N273,0)</f>
        <v>0</v>
      </c>
      <c r="BG273" s="113">
        <f>IF(U273="zákl. přenesená",N273,0)</f>
        <v>0</v>
      </c>
      <c r="BH273" s="113">
        <f>IF(U273="sníž. přenesená",N273,0)</f>
        <v>0</v>
      </c>
      <c r="BI273" s="113">
        <f>IF(U273="nulová",N273,0)</f>
        <v>0</v>
      </c>
      <c r="BJ273" s="21" t="s">
        <v>88</v>
      </c>
      <c r="BK273" s="113">
        <f>ROUND(L273*K273,2)</f>
        <v>0</v>
      </c>
      <c r="BL273" s="21" t="s">
        <v>181</v>
      </c>
      <c r="BM273" s="21" t="s">
        <v>3228</v>
      </c>
    </row>
    <row r="274" spans="2:51" s="10" customFormat="1" ht="22.5" customHeight="1">
      <c r="B274" s="178"/>
      <c r="C274" s="179"/>
      <c r="D274" s="179"/>
      <c r="E274" s="180" t="s">
        <v>22</v>
      </c>
      <c r="F274" s="269" t="s">
        <v>3229</v>
      </c>
      <c r="G274" s="270"/>
      <c r="H274" s="270"/>
      <c r="I274" s="270"/>
      <c r="J274" s="179"/>
      <c r="K274" s="181">
        <v>5</v>
      </c>
      <c r="L274" s="179"/>
      <c r="M274" s="179"/>
      <c r="N274" s="179"/>
      <c r="O274" s="179"/>
      <c r="P274" s="179"/>
      <c r="Q274" s="179"/>
      <c r="R274" s="182"/>
      <c r="T274" s="183"/>
      <c r="U274" s="179"/>
      <c r="V274" s="179"/>
      <c r="W274" s="179"/>
      <c r="X274" s="179"/>
      <c r="Y274" s="179"/>
      <c r="Z274" s="179"/>
      <c r="AA274" s="184"/>
      <c r="AT274" s="185" t="s">
        <v>199</v>
      </c>
      <c r="AU274" s="185" t="s">
        <v>88</v>
      </c>
      <c r="AV274" s="10" t="s">
        <v>140</v>
      </c>
      <c r="AW274" s="10" t="s">
        <v>37</v>
      </c>
      <c r="AX274" s="10" t="s">
        <v>80</v>
      </c>
      <c r="AY274" s="185" t="s">
        <v>176</v>
      </c>
    </row>
    <row r="275" spans="2:51" s="11" customFormat="1" ht="22.5" customHeight="1">
      <c r="B275" s="186"/>
      <c r="C275" s="187"/>
      <c r="D275" s="187"/>
      <c r="E275" s="188" t="s">
        <v>22</v>
      </c>
      <c r="F275" s="271" t="s">
        <v>200</v>
      </c>
      <c r="G275" s="272"/>
      <c r="H275" s="272"/>
      <c r="I275" s="272"/>
      <c r="J275" s="187"/>
      <c r="K275" s="189">
        <v>5</v>
      </c>
      <c r="L275" s="187"/>
      <c r="M275" s="187"/>
      <c r="N275" s="187"/>
      <c r="O275" s="187"/>
      <c r="P275" s="187"/>
      <c r="Q275" s="187"/>
      <c r="R275" s="190"/>
      <c r="T275" s="191"/>
      <c r="U275" s="187"/>
      <c r="V275" s="187"/>
      <c r="W275" s="187"/>
      <c r="X275" s="187"/>
      <c r="Y275" s="187"/>
      <c r="Z275" s="187"/>
      <c r="AA275" s="192"/>
      <c r="AT275" s="193" t="s">
        <v>199</v>
      </c>
      <c r="AU275" s="193" t="s">
        <v>88</v>
      </c>
      <c r="AV275" s="11" t="s">
        <v>181</v>
      </c>
      <c r="AW275" s="11" t="s">
        <v>37</v>
      </c>
      <c r="AX275" s="11" t="s">
        <v>88</v>
      </c>
      <c r="AY275" s="193" t="s">
        <v>176</v>
      </c>
    </row>
    <row r="276" spans="2:65" s="1" customFormat="1" ht="31.5" customHeight="1">
      <c r="B276" s="38"/>
      <c r="C276" s="171" t="s">
        <v>500</v>
      </c>
      <c r="D276" s="171" t="s">
        <v>177</v>
      </c>
      <c r="E276" s="172" t="s">
        <v>2750</v>
      </c>
      <c r="F276" s="265" t="s">
        <v>2751</v>
      </c>
      <c r="G276" s="265"/>
      <c r="H276" s="265"/>
      <c r="I276" s="265"/>
      <c r="J276" s="173" t="s">
        <v>461</v>
      </c>
      <c r="K276" s="174">
        <v>8</v>
      </c>
      <c r="L276" s="266">
        <v>0</v>
      </c>
      <c r="M276" s="267"/>
      <c r="N276" s="268">
        <f>ROUND(L276*K276,2)</f>
        <v>0</v>
      </c>
      <c r="O276" s="268"/>
      <c r="P276" s="268"/>
      <c r="Q276" s="268"/>
      <c r="R276" s="40"/>
      <c r="T276" s="175" t="s">
        <v>22</v>
      </c>
      <c r="U276" s="47" t="s">
        <v>45</v>
      </c>
      <c r="V276" s="39"/>
      <c r="W276" s="176">
        <f>V276*K276</f>
        <v>0</v>
      </c>
      <c r="X276" s="176">
        <v>0</v>
      </c>
      <c r="Y276" s="176">
        <f>X276*K276</f>
        <v>0</v>
      </c>
      <c r="Z276" s="176">
        <v>0</v>
      </c>
      <c r="AA276" s="177">
        <f>Z276*K276</f>
        <v>0</v>
      </c>
      <c r="AR276" s="21" t="s">
        <v>181</v>
      </c>
      <c r="AT276" s="21" t="s">
        <v>177</v>
      </c>
      <c r="AU276" s="21" t="s">
        <v>88</v>
      </c>
      <c r="AY276" s="21" t="s">
        <v>176</v>
      </c>
      <c r="BE276" s="113">
        <f>IF(U276="základní",N276,0)</f>
        <v>0</v>
      </c>
      <c r="BF276" s="113">
        <f>IF(U276="snížená",N276,0)</f>
        <v>0</v>
      </c>
      <c r="BG276" s="113">
        <f>IF(U276="zákl. přenesená",N276,0)</f>
        <v>0</v>
      </c>
      <c r="BH276" s="113">
        <f>IF(U276="sníž. přenesená",N276,0)</f>
        <v>0</v>
      </c>
      <c r="BI276" s="113">
        <f>IF(U276="nulová",N276,0)</f>
        <v>0</v>
      </c>
      <c r="BJ276" s="21" t="s">
        <v>88</v>
      </c>
      <c r="BK276" s="113">
        <f>ROUND(L276*K276,2)</f>
        <v>0</v>
      </c>
      <c r="BL276" s="21" t="s">
        <v>181</v>
      </c>
      <c r="BM276" s="21" t="s">
        <v>3230</v>
      </c>
    </row>
    <row r="277" spans="2:51" s="10" customFormat="1" ht="22.5" customHeight="1">
      <c r="B277" s="178"/>
      <c r="C277" s="179"/>
      <c r="D277" s="179"/>
      <c r="E277" s="180" t="s">
        <v>22</v>
      </c>
      <c r="F277" s="269" t="s">
        <v>3231</v>
      </c>
      <c r="G277" s="270"/>
      <c r="H277" s="270"/>
      <c r="I277" s="270"/>
      <c r="J277" s="179"/>
      <c r="K277" s="181">
        <v>8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199</v>
      </c>
      <c r="AU277" s="185" t="s">
        <v>88</v>
      </c>
      <c r="AV277" s="10" t="s">
        <v>140</v>
      </c>
      <c r="AW277" s="10" t="s">
        <v>37</v>
      </c>
      <c r="AX277" s="10" t="s">
        <v>80</v>
      </c>
      <c r="AY277" s="185" t="s">
        <v>176</v>
      </c>
    </row>
    <row r="278" spans="2:51" s="11" customFormat="1" ht="22.5" customHeight="1">
      <c r="B278" s="186"/>
      <c r="C278" s="187"/>
      <c r="D278" s="187"/>
      <c r="E278" s="188" t="s">
        <v>22</v>
      </c>
      <c r="F278" s="271" t="s">
        <v>200</v>
      </c>
      <c r="G278" s="272"/>
      <c r="H278" s="272"/>
      <c r="I278" s="272"/>
      <c r="J278" s="187"/>
      <c r="K278" s="189">
        <v>8</v>
      </c>
      <c r="L278" s="187"/>
      <c r="M278" s="187"/>
      <c r="N278" s="187"/>
      <c r="O278" s="187"/>
      <c r="P278" s="187"/>
      <c r="Q278" s="187"/>
      <c r="R278" s="190"/>
      <c r="T278" s="191"/>
      <c r="U278" s="187"/>
      <c r="V278" s="187"/>
      <c r="W278" s="187"/>
      <c r="X278" s="187"/>
      <c r="Y278" s="187"/>
      <c r="Z278" s="187"/>
      <c r="AA278" s="192"/>
      <c r="AT278" s="193" t="s">
        <v>199</v>
      </c>
      <c r="AU278" s="193" t="s">
        <v>88</v>
      </c>
      <c r="AV278" s="11" t="s">
        <v>181</v>
      </c>
      <c r="AW278" s="11" t="s">
        <v>37</v>
      </c>
      <c r="AX278" s="11" t="s">
        <v>88</v>
      </c>
      <c r="AY278" s="193" t="s">
        <v>176</v>
      </c>
    </row>
    <row r="279" spans="2:65" s="1" customFormat="1" ht="31.5" customHeight="1">
      <c r="B279" s="38"/>
      <c r="C279" s="202" t="s">
        <v>505</v>
      </c>
      <c r="D279" s="202" t="s">
        <v>352</v>
      </c>
      <c r="E279" s="203" t="s">
        <v>2753</v>
      </c>
      <c r="F279" s="307" t="s">
        <v>2754</v>
      </c>
      <c r="G279" s="307"/>
      <c r="H279" s="307"/>
      <c r="I279" s="307"/>
      <c r="J279" s="204" t="s">
        <v>461</v>
      </c>
      <c r="K279" s="205">
        <v>7</v>
      </c>
      <c r="L279" s="308">
        <v>0</v>
      </c>
      <c r="M279" s="309"/>
      <c r="N279" s="310">
        <f>ROUND(L279*K279,2)</f>
        <v>0</v>
      </c>
      <c r="O279" s="268"/>
      <c r="P279" s="268"/>
      <c r="Q279" s="268"/>
      <c r="R279" s="40"/>
      <c r="T279" s="175" t="s">
        <v>22</v>
      </c>
      <c r="U279" s="47" t="s">
        <v>45</v>
      </c>
      <c r="V279" s="39"/>
      <c r="W279" s="176">
        <f>V279*K279</f>
        <v>0</v>
      </c>
      <c r="X279" s="176">
        <v>0</v>
      </c>
      <c r="Y279" s="176">
        <f>X279*K279</f>
        <v>0</v>
      </c>
      <c r="Z279" s="176">
        <v>0</v>
      </c>
      <c r="AA279" s="177">
        <f>Z279*K279</f>
        <v>0</v>
      </c>
      <c r="AR279" s="21" t="s">
        <v>209</v>
      </c>
      <c r="AT279" s="21" t="s">
        <v>352</v>
      </c>
      <c r="AU279" s="21" t="s">
        <v>88</v>
      </c>
      <c r="AY279" s="21" t="s">
        <v>176</v>
      </c>
      <c r="BE279" s="113">
        <f>IF(U279="základní",N279,0)</f>
        <v>0</v>
      </c>
      <c r="BF279" s="113">
        <f>IF(U279="snížená",N279,0)</f>
        <v>0</v>
      </c>
      <c r="BG279" s="113">
        <f>IF(U279="zákl. přenesená",N279,0)</f>
        <v>0</v>
      </c>
      <c r="BH279" s="113">
        <f>IF(U279="sníž. přenesená",N279,0)</f>
        <v>0</v>
      </c>
      <c r="BI279" s="113">
        <f>IF(U279="nulová",N279,0)</f>
        <v>0</v>
      </c>
      <c r="BJ279" s="21" t="s">
        <v>88</v>
      </c>
      <c r="BK279" s="113">
        <f>ROUND(L279*K279,2)</f>
        <v>0</v>
      </c>
      <c r="BL279" s="21" t="s">
        <v>181</v>
      </c>
      <c r="BM279" s="21" t="s">
        <v>3232</v>
      </c>
    </row>
    <row r="280" spans="2:51" s="10" customFormat="1" ht="22.5" customHeight="1">
      <c r="B280" s="178"/>
      <c r="C280" s="179"/>
      <c r="D280" s="179"/>
      <c r="E280" s="180" t="s">
        <v>22</v>
      </c>
      <c r="F280" s="269" t="s">
        <v>3233</v>
      </c>
      <c r="G280" s="270"/>
      <c r="H280" s="270"/>
      <c r="I280" s="270"/>
      <c r="J280" s="179"/>
      <c r="K280" s="181">
        <v>7</v>
      </c>
      <c r="L280" s="179"/>
      <c r="M280" s="179"/>
      <c r="N280" s="179"/>
      <c r="O280" s="179"/>
      <c r="P280" s="179"/>
      <c r="Q280" s="179"/>
      <c r="R280" s="182"/>
      <c r="T280" s="183"/>
      <c r="U280" s="179"/>
      <c r="V280" s="179"/>
      <c r="W280" s="179"/>
      <c r="X280" s="179"/>
      <c r="Y280" s="179"/>
      <c r="Z280" s="179"/>
      <c r="AA280" s="184"/>
      <c r="AT280" s="185" t="s">
        <v>199</v>
      </c>
      <c r="AU280" s="185" t="s">
        <v>88</v>
      </c>
      <c r="AV280" s="10" t="s">
        <v>140</v>
      </c>
      <c r="AW280" s="10" t="s">
        <v>37</v>
      </c>
      <c r="AX280" s="10" t="s">
        <v>80</v>
      </c>
      <c r="AY280" s="185" t="s">
        <v>176</v>
      </c>
    </row>
    <row r="281" spans="2:51" s="11" customFormat="1" ht="22.5" customHeight="1">
      <c r="B281" s="186"/>
      <c r="C281" s="187"/>
      <c r="D281" s="187"/>
      <c r="E281" s="188" t="s">
        <v>22</v>
      </c>
      <c r="F281" s="271" t="s">
        <v>200</v>
      </c>
      <c r="G281" s="272"/>
      <c r="H281" s="272"/>
      <c r="I281" s="272"/>
      <c r="J281" s="187"/>
      <c r="K281" s="189">
        <v>7</v>
      </c>
      <c r="L281" s="187"/>
      <c r="M281" s="187"/>
      <c r="N281" s="187"/>
      <c r="O281" s="187"/>
      <c r="P281" s="187"/>
      <c r="Q281" s="187"/>
      <c r="R281" s="190"/>
      <c r="T281" s="191"/>
      <c r="U281" s="187"/>
      <c r="V281" s="187"/>
      <c r="W281" s="187"/>
      <c r="X281" s="187"/>
      <c r="Y281" s="187"/>
      <c r="Z281" s="187"/>
      <c r="AA281" s="192"/>
      <c r="AT281" s="193" t="s">
        <v>199</v>
      </c>
      <c r="AU281" s="193" t="s">
        <v>88</v>
      </c>
      <c r="AV281" s="11" t="s">
        <v>181</v>
      </c>
      <c r="AW281" s="11" t="s">
        <v>37</v>
      </c>
      <c r="AX281" s="11" t="s">
        <v>88</v>
      </c>
      <c r="AY281" s="193" t="s">
        <v>176</v>
      </c>
    </row>
    <row r="282" spans="2:65" s="1" customFormat="1" ht="22.5" customHeight="1">
      <c r="B282" s="38"/>
      <c r="C282" s="202" t="s">
        <v>509</v>
      </c>
      <c r="D282" s="202" t="s">
        <v>352</v>
      </c>
      <c r="E282" s="203" t="s">
        <v>2756</v>
      </c>
      <c r="F282" s="307" t="s">
        <v>2757</v>
      </c>
      <c r="G282" s="307"/>
      <c r="H282" s="307"/>
      <c r="I282" s="307"/>
      <c r="J282" s="204" t="s">
        <v>461</v>
      </c>
      <c r="K282" s="205">
        <v>1</v>
      </c>
      <c r="L282" s="308">
        <v>0</v>
      </c>
      <c r="M282" s="309"/>
      <c r="N282" s="310">
        <f>ROUND(L282*K282,2)</f>
        <v>0</v>
      </c>
      <c r="O282" s="268"/>
      <c r="P282" s="268"/>
      <c r="Q282" s="268"/>
      <c r="R282" s="40"/>
      <c r="T282" s="175" t="s">
        <v>22</v>
      </c>
      <c r="U282" s="47" t="s">
        <v>45</v>
      </c>
      <c r="V282" s="39"/>
      <c r="W282" s="176">
        <f>V282*K282</f>
        <v>0</v>
      </c>
      <c r="X282" s="176">
        <v>0</v>
      </c>
      <c r="Y282" s="176">
        <f>X282*K282</f>
        <v>0</v>
      </c>
      <c r="Z282" s="176">
        <v>0</v>
      </c>
      <c r="AA282" s="177">
        <f>Z282*K282</f>
        <v>0</v>
      </c>
      <c r="AR282" s="21" t="s">
        <v>209</v>
      </c>
      <c r="AT282" s="21" t="s">
        <v>352</v>
      </c>
      <c r="AU282" s="21" t="s">
        <v>88</v>
      </c>
      <c r="AY282" s="21" t="s">
        <v>176</v>
      </c>
      <c r="BE282" s="113">
        <f>IF(U282="základní",N282,0)</f>
        <v>0</v>
      </c>
      <c r="BF282" s="113">
        <f>IF(U282="snížená",N282,0)</f>
        <v>0</v>
      </c>
      <c r="BG282" s="113">
        <f>IF(U282="zákl. přenesená",N282,0)</f>
        <v>0</v>
      </c>
      <c r="BH282" s="113">
        <f>IF(U282="sníž. přenesená",N282,0)</f>
        <v>0</v>
      </c>
      <c r="BI282" s="113">
        <f>IF(U282="nulová",N282,0)</f>
        <v>0</v>
      </c>
      <c r="BJ282" s="21" t="s">
        <v>88</v>
      </c>
      <c r="BK282" s="113">
        <f>ROUND(L282*K282,2)</f>
        <v>0</v>
      </c>
      <c r="BL282" s="21" t="s">
        <v>181</v>
      </c>
      <c r="BM282" s="21" t="s">
        <v>3234</v>
      </c>
    </row>
    <row r="283" spans="2:51" s="10" customFormat="1" ht="22.5" customHeight="1">
      <c r="B283" s="178"/>
      <c r="C283" s="179"/>
      <c r="D283" s="179"/>
      <c r="E283" s="180" t="s">
        <v>22</v>
      </c>
      <c r="F283" s="269" t="s">
        <v>2758</v>
      </c>
      <c r="G283" s="270"/>
      <c r="H283" s="270"/>
      <c r="I283" s="270"/>
      <c r="J283" s="179"/>
      <c r="K283" s="181">
        <v>1</v>
      </c>
      <c r="L283" s="179"/>
      <c r="M283" s="179"/>
      <c r="N283" s="179"/>
      <c r="O283" s="179"/>
      <c r="P283" s="179"/>
      <c r="Q283" s="179"/>
      <c r="R283" s="182"/>
      <c r="T283" s="183"/>
      <c r="U283" s="179"/>
      <c r="V283" s="179"/>
      <c r="W283" s="179"/>
      <c r="X283" s="179"/>
      <c r="Y283" s="179"/>
      <c r="Z283" s="179"/>
      <c r="AA283" s="184"/>
      <c r="AT283" s="185" t="s">
        <v>199</v>
      </c>
      <c r="AU283" s="185" t="s">
        <v>88</v>
      </c>
      <c r="AV283" s="10" t="s">
        <v>140</v>
      </c>
      <c r="AW283" s="10" t="s">
        <v>37</v>
      </c>
      <c r="AX283" s="10" t="s">
        <v>80</v>
      </c>
      <c r="AY283" s="185" t="s">
        <v>176</v>
      </c>
    </row>
    <row r="284" spans="2:51" s="11" customFormat="1" ht="22.5" customHeight="1">
      <c r="B284" s="186"/>
      <c r="C284" s="187"/>
      <c r="D284" s="187"/>
      <c r="E284" s="188" t="s">
        <v>22</v>
      </c>
      <c r="F284" s="271" t="s">
        <v>200</v>
      </c>
      <c r="G284" s="272"/>
      <c r="H284" s="272"/>
      <c r="I284" s="272"/>
      <c r="J284" s="187"/>
      <c r="K284" s="189">
        <v>1</v>
      </c>
      <c r="L284" s="187"/>
      <c r="M284" s="187"/>
      <c r="N284" s="187"/>
      <c r="O284" s="187"/>
      <c r="P284" s="187"/>
      <c r="Q284" s="187"/>
      <c r="R284" s="190"/>
      <c r="T284" s="191"/>
      <c r="U284" s="187"/>
      <c r="V284" s="187"/>
      <c r="W284" s="187"/>
      <c r="X284" s="187"/>
      <c r="Y284" s="187"/>
      <c r="Z284" s="187"/>
      <c r="AA284" s="192"/>
      <c r="AT284" s="193" t="s">
        <v>199</v>
      </c>
      <c r="AU284" s="193" t="s">
        <v>88</v>
      </c>
      <c r="AV284" s="11" t="s">
        <v>181</v>
      </c>
      <c r="AW284" s="11" t="s">
        <v>37</v>
      </c>
      <c r="AX284" s="11" t="s">
        <v>88</v>
      </c>
      <c r="AY284" s="193" t="s">
        <v>176</v>
      </c>
    </row>
    <row r="285" spans="2:65" s="1" customFormat="1" ht="31.5" customHeight="1">
      <c r="B285" s="38"/>
      <c r="C285" s="171" t="s">
        <v>514</v>
      </c>
      <c r="D285" s="171" t="s">
        <v>177</v>
      </c>
      <c r="E285" s="172" t="s">
        <v>2759</v>
      </c>
      <c r="F285" s="265" t="s">
        <v>2760</v>
      </c>
      <c r="G285" s="265"/>
      <c r="H285" s="265"/>
      <c r="I285" s="265"/>
      <c r="J285" s="173" t="s">
        <v>461</v>
      </c>
      <c r="K285" s="174">
        <v>4</v>
      </c>
      <c r="L285" s="266">
        <v>0</v>
      </c>
      <c r="M285" s="267"/>
      <c r="N285" s="268">
        <f>ROUND(L285*K285,2)</f>
        <v>0</v>
      </c>
      <c r="O285" s="268"/>
      <c r="P285" s="268"/>
      <c r="Q285" s="268"/>
      <c r="R285" s="40"/>
      <c r="T285" s="175" t="s">
        <v>22</v>
      </c>
      <c r="U285" s="47" t="s">
        <v>45</v>
      </c>
      <c r="V285" s="39"/>
      <c r="W285" s="176">
        <f>V285*K285</f>
        <v>0</v>
      </c>
      <c r="X285" s="176">
        <v>0</v>
      </c>
      <c r="Y285" s="176">
        <f>X285*K285</f>
        <v>0</v>
      </c>
      <c r="Z285" s="176">
        <v>0</v>
      </c>
      <c r="AA285" s="177">
        <f>Z285*K285</f>
        <v>0</v>
      </c>
      <c r="AR285" s="21" t="s">
        <v>181</v>
      </c>
      <c r="AT285" s="21" t="s">
        <v>177</v>
      </c>
      <c r="AU285" s="21" t="s">
        <v>88</v>
      </c>
      <c r="AY285" s="21" t="s">
        <v>176</v>
      </c>
      <c r="BE285" s="113">
        <f>IF(U285="základní",N285,0)</f>
        <v>0</v>
      </c>
      <c r="BF285" s="113">
        <f>IF(U285="snížená",N285,0)</f>
        <v>0</v>
      </c>
      <c r="BG285" s="113">
        <f>IF(U285="zákl. přenesená",N285,0)</f>
        <v>0</v>
      </c>
      <c r="BH285" s="113">
        <f>IF(U285="sníž. přenesená",N285,0)</f>
        <v>0</v>
      </c>
      <c r="BI285" s="113">
        <f>IF(U285="nulová",N285,0)</f>
        <v>0</v>
      </c>
      <c r="BJ285" s="21" t="s">
        <v>88</v>
      </c>
      <c r="BK285" s="113">
        <f>ROUND(L285*K285,2)</f>
        <v>0</v>
      </c>
      <c r="BL285" s="21" t="s">
        <v>181</v>
      </c>
      <c r="BM285" s="21" t="s">
        <v>3235</v>
      </c>
    </row>
    <row r="286" spans="2:51" s="10" customFormat="1" ht="22.5" customHeight="1">
      <c r="B286" s="178"/>
      <c r="C286" s="179"/>
      <c r="D286" s="179"/>
      <c r="E286" s="180" t="s">
        <v>22</v>
      </c>
      <c r="F286" s="269" t="s">
        <v>2766</v>
      </c>
      <c r="G286" s="270"/>
      <c r="H286" s="270"/>
      <c r="I286" s="270"/>
      <c r="J286" s="179"/>
      <c r="K286" s="181">
        <v>4</v>
      </c>
      <c r="L286" s="179"/>
      <c r="M286" s="179"/>
      <c r="N286" s="179"/>
      <c r="O286" s="179"/>
      <c r="P286" s="179"/>
      <c r="Q286" s="179"/>
      <c r="R286" s="182"/>
      <c r="T286" s="183"/>
      <c r="U286" s="179"/>
      <c r="V286" s="179"/>
      <c r="W286" s="179"/>
      <c r="X286" s="179"/>
      <c r="Y286" s="179"/>
      <c r="Z286" s="179"/>
      <c r="AA286" s="184"/>
      <c r="AT286" s="185" t="s">
        <v>199</v>
      </c>
      <c r="AU286" s="185" t="s">
        <v>88</v>
      </c>
      <c r="AV286" s="10" t="s">
        <v>140</v>
      </c>
      <c r="AW286" s="10" t="s">
        <v>37</v>
      </c>
      <c r="AX286" s="10" t="s">
        <v>80</v>
      </c>
      <c r="AY286" s="185" t="s">
        <v>176</v>
      </c>
    </row>
    <row r="287" spans="2:51" s="11" customFormat="1" ht="22.5" customHeight="1">
      <c r="B287" s="186"/>
      <c r="C287" s="187"/>
      <c r="D287" s="187"/>
      <c r="E287" s="188" t="s">
        <v>22</v>
      </c>
      <c r="F287" s="271" t="s">
        <v>200</v>
      </c>
      <c r="G287" s="272"/>
      <c r="H287" s="272"/>
      <c r="I287" s="272"/>
      <c r="J287" s="187"/>
      <c r="K287" s="189">
        <v>4</v>
      </c>
      <c r="L287" s="187"/>
      <c r="M287" s="187"/>
      <c r="N287" s="187"/>
      <c r="O287" s="187"/>
      <c r="P287" s="187"/>
      <c r="Q287" s="187"/>
      <c r="R287" s="190"/>
      <c r="T287" s="191"/>
      <c r="U287" s="187"/>
      <c r="V287" s="187"/>
      <c r="W287" s="187"/>
      <c r="X287" s="187"/>
      <c r="Y287" s="187"/>
      <c r="Z287" s="187"/>
      <c r="AA287" s="192"/>
      <c r="AT287" s="193" t="s">
        <v>199</v>
      </c>
      <c r="AU287" s="193" t="s">
        <v>88</v>
      </c>
      <c r="AV287" s="11" t="s">
        <v>181</v>
      </c>
      <c r="AW287" s="11" t="s">
        <v>37</v>
      </c>
      <c r="AX287" s="11" t="s">
        <v>88</v>
      </c>
      <c r="AY287" s="193" t="s">
        <v>176</v>
      </c>
    </row>
    <row r="288" spans="2:65" s="1" customFormat="1" ht="31.5" customHeight="1">
      <c r="B288" s="38"/>
      <c r="C288" s="202" t="s">
        <v>519</v>
      </c>
      <c r="D288" s="202" t="s">
        <v>352</v>
      </c>
      <c r="E288" s="203" t="s">
        <v>2764</v>
      </c>
      <c r="F288" s="307" t="s">
        <v>2765</v>
      </c>
      <c r="G288" s="307"/>
      <c r="H288" s="307"/>
      <c r="I288" s="307"/>
      <c r="J288" s="204" t="s">
        <v>461</v>
      </c>
      <c r="K288" s="205">
        <v>4</v>
      </c>
      <c r="L288" s="308">
        <v>0</v>
      </c>
      <c r="M288" s="309"/>
      <c r="N288" s="310">
        <f>ROUND(L288*K288,2)</f>
        <v>0</v>
      </c>
      <c r="O288" s="268"/>
      <c r="P288" s="268"/>
      <c r="Q288" s="268"/>
      <c r="R288" s="40"/>
      <c r="T288" s="175" t="s">
        <v>22</v>
      </c>
      <c r="U288" s="47" t="s">
        <v>45</v>
      </c>
      <c r="V288" s="39"/>
      <c r="W288" s="176">
        <f>V288*K288</f>
        <v>0</v>
      </c>
      <c r="X288" s="176">
        <v>0</v>
      </c>
      <c r="Y288" s="176">
        <f>X288*K288</f>
        <v>0</v>
      </c>
      <c r="Z288" s="176">
        <v>0</v>
      </c>
      <c r="AA288" s="177">
        <f>Z288*K288</f>
        <v>0</v>
      </c>
      <c r="AR288" s="21" t="s">
        <v>209</v>
      </c>
      <c r="AT288" s="21" t="s">
        <v>352</v>
      </c>
      <c r="AU288" s="21" t="s">
        <v>88</v>
      </c>
      <c r="AY288" s="21" t="s">
        <v>176</v>
      </c>
      <c r="BE288" s="113">
        <f>IF(U288="základní",N288,0)</f>
        <v>0</v>
      </c>
      <c r="BF288" s="113">
        <f>IF(U288="snížená",N288,0)</f>
        <v>0</v>
      </c>
      <c r="BG288" s="113">
        <f>IF(U288="zákl. přenesená",N288,0)</f>
        <v>0</v>
      </c>
      <c r="BH288" s="113">
        <f>IF(U288="sníž. přenesená",N288,0)</f>
        <v>0</v>
      </c>
      <c r="BI288" s="113">
        <f>IF(U288="nulová",N288,0)</f>
        <v>0</v>
      </c>
      <c r="BJ288" s="21" t="s">
        <v>88</v>
      </c>
      <c r="BK288" s="113">
        <f>ROUND(L288*K288,2)</f>
        <v>0</v>
      </c>
      <c r="BL288" s="21" t="s">
        <v>181</v>
      </c>
      <c r="BM288" s="21" t="s">
        <v>3236</v>
      </c>
    </row>
    <row r="289" spans="2:51" s="10" customFormat="1" ht="22.5" customHeight="1">
      <c r="B289" s="178"/>
      <c r="C289" s="179"/>
      <c r="D289" s="179"/>
      <c r="E289" s="180" t="s">
        <v>22</v>
      </c>
      <c r="F289" s="269" t="s">
        <v>2766</v>
      </c>
      <c r="G289" s="270"/>
      <c r="H289" s="270"/>
      <c r="I289" s="270"/>
      <c r="J289" s="179"/>
      <c r="K289" s="181">
        <v>4</v>
      </c>
      <c r="L289" s="179"/>
      <c r="M289" s="179"/>
      <c r="N289" s="179"/>
      <c r="O289" s="179"/>
      <c r="P289" s="179"/>
      <c r="Q289" s="179"/>
      <c r="R289" s="182"/>
      <c r="T289" s="183"/>
      <c r="U289" s="179"/>
      <c r="V289" s="179"/>
      <c r="W289" s="179"/>
      <c r="X289" s="179"/>
      <c r="Y289" s="179"/>
      <c r="Z289" s="179"/>
      <c r="AA289" s="184"/>
      <c r="AT289" s="185" t="s">
        <v>199</v>
      </c>
      <c r="AU289" s="185" t="s">
        <v>88</v>
      </c>
      <c r="AV289" s="10" t="s">
        <v>140</v>
      </c>
      <c r="AW289" s="10" t="s">
        <v>37</v>
      </c>
      <c r="AX289" s="10" t="s">
        <v>80</v>
      </c>
      <c r="AY289" s="185" t="s">
        <v>176</v>
      </c>
    </row>
    <row r="290" spans="2:51" s="11" customFormat="1" ht="22.5" customHeight="1">
      <c r="B290" s="186"/>
      <c r="C290" s="187"/>
      <c r="D290" s="187"/>
      <c r="E290" s="188" t="s">
        <v>22</v>
      </c>
      <c r="F290" s="271" t="s">
        <v>200</v>
      </c>
      <c r="G290" s="272"/>
      <c r="H290" s="272"/>
      <c r="I290" s="272"/>
      <c r="J290" s="187"/>
      <c r="K290" s="189">
        <v>4</v>
      </c>
      <c r="L290" s="187"/>
      <c r="M290" s="187"/>
      <c r="N290" s="187"/>
      <c r="O290" s="187"/>
      <c r="P290" s="187"/>
      <c r="Q290" s="187"/>
      <c r="R290" s="190"/>
      <c r="T290" s="191"/>
      <c r="U290" s="187"/>
      <c r="V290" s="187"/>
      <c r="W290" s="187"/>
      <c r="X290" s="187"/>
      <c r="Y290" s="187"/>
      <c r="Z290" s="187"/>
      <c r="AA290" s="192"/>
      <c r="AT290" s="193" t="s">
        <v>199</v>
      </c>
      <c r="AU290" s="193" t="s">
        <v>88</v>
      </c>
      <c r="AV290" s="11" t="s">
        <v>181</v>
      </c>
      <c r="AW290" s="11" t="s">
        <v>37</v>
      </c>
      <c r="AX290" s="11" t="s">
        <v>88</v>
      </c>
      <c r="AY290" s="193" t="s">
        <v>176</v>
      </c>
    </row>
    <row r="291" spans="2:65" s="1" customFormat="1" ht="31.5" customHeight="1">
      <c r="B291" s="38"/>
      <c r="C291" s="202" t="s">
        <v>534</v>
      </c>
      <c r="D291" s="202" t="s">
        <v>352</v>
      </c>
      <c r="E291" s="203" t="s">
        <v>2772</v>
      </c>
      <c r="F291" s="307" t="s">
        <v>2773</v>
      </c>
      <c r="G291" s="307"/>
      <c r="H291" s="307"/>
      <c r="I291" s="307"/>
      <c r="J291" s="204" t="s">
        <v>461</v>
      </c>
      <c r="K291" s="205">
        <v>9</v>
      </c>
      <c r="L291" s="308">
        <v>0</v>
      </c>
      <c r="M291" s="309"/>
      <c r="N291" s="310">
        <f>ROUND(L291*K291,2)</f>
        <v>0</v>
      </c>
      <c r="O291" s="268"/>
      <c r="P291" s="268"/>
      <c r="Q291" s="268"/>
      <c r="R291" s="40"/>
      <c r="T291" s="175" t="s">
        <v>22</v>
      </c>
      <c r="U291" s="47" t="s">
        <v>45</v>
      </c>
      <c r="V291" s="39"/>
      <c r="W291" s="176">
        <f>V291*K291</f>
        <v>0</v>
      </c>
      <c r="X291" s="176">
        <v>0</v>
      </c>
      <c r="Y291" s="176">
        <f>X291*K291</f>
        <v>0</v>
      </c>
      <c r="Z291" s="176">
        <v>0</v>
      </c>
      <c r="AA291" s="177">
        <f>Z291*K291</f>
        <v>0</v>
      </c>
      <c r="AR291" s="21" t="s">
        <v>209</v>
      </c>
      <c r="AT291" s="21" t="s">
        <v>352</v>
      </c>
      <c r="AU291" s="21" t="s">
        <v>88</v>
      </c>
      <c r="AY291" s="21" t="s">
        <v>176</v>
      </c>
      <c r="BE291" s="113">
        <f>IF(U291="základní",N291,0)</f>
        <v>0</v>
      </c>
      <c r="BF291" s="113">
        <f>IF(U291="snížená",N291,0)</f>
        <v>0</v>
      </c>
      <c r="BG291" s="113">
        <f>IF(U291="zákl. přenesená",N291,0)</f>
        <v>0</v>
      </c>
      <c r="BH291" s="113">
        <f>IF(U291="sníž. přenesená",N291,0)</f>
        <v>0</v>
      </c>
      <c r="BI291" s="113">
        <f>IF(U291="nulová",N291,0)</f>
        <v>0</v>
      </c>
      <c r="BJ291" s="21" t="s">
        <v>88</v>
      </c>
      <c r="BK291" s="113">
        <f>ROUND(L291*K291,2)</f>
        <v>0</v>
      </c>
      <c r="BL291" s="21" t="s">
        <v>181</v>
      </c>
      <c r="BM291" s="21" t="s">
        <v>3237</v>
      </c>
    </row>
    <row r="292" spans="2:47" s="1" customFormat="1" ht="22.5" customHeight="1">
      <c r="B292" s="38"/>
      <c r="C292" s="39"/>
      <c r="D292" s="39"/>
      <c r="E292" s="39"/>
      <c r="F292" s="315" t="s">
        <v>2774</v>
      </c>
      <c r="G292" s="316"/>
      <c r="H292" s="316"/>
      <c r="I292" s="316"/>
      <c r="J292" s="39"/>
      <c r="K292" s="39"/>
      <c r="L292" s="39"/>
      <c r="M292" s="39"/>
      <c r="N292" s="39"/>
      <c r="O292" s="39"/>
      <c r="P292" s="39"/>
      <c r="Q292" s="39"/>
      <c r="R292" s="40"/>
      <c r="T292" s="146"/>
      <c r="U292" s="39"/>
      <c r="V292" s="39"/>
      <c r="W292" s="39"/>
      <c r="X292" s="39"/>
      <c r="Y292" s="39"/>
      <c r="Z292" s="39"/>
      <c r="AA292" s="81"/>
      <c r="AT292" s="21" t="s">
        <v>475</v>
      </c>
      <c r="AU292" s="21" t="s">
        <v>88</v>
      </c>
    </row>
    <row r="293" spans="2:65" s="1" customFormat="1" ht="31.5" customHeight="1">
      <c r="B293" s="38"/>
      <c r="C293" s="202" t="s">
        <v>551</v>
      </c>
      <c r="D293" s="202" t="s">
        <v>352</v>
      </c>
      <c r="E293" s="203" t="s">
        <v>2780</v>
      </c>
      <c r="F293" s="307" t="s">
        <v>2781</v>
      </c>
      <c r="G293" s="307"/>
      <c r="H293" s="307"/>
      <c r="I293" s="307"/>
      <c r="J293" s="204" t="s">
        <v>461</v>
      </c>
      <c r="K293" s="205">
        <v>7</v>
      </c>
      <c r="L293" s="308">
        <v>0</v>
      </c>
      <c r="M293" s="309"/>
      <c r="N293" s="310">
        <f>ROUND(L293*K293,2)</f>
        <v>0</v>
      </c>
      <c r="O293" s="268"/>
      <c r="P293" s="268"/>
      <c r="Q293" s="268"/>
      <c r="R293" s="40"/>
      <c r="T293" s="175" t="s">
        <v>22</v>
      </c>
      <c r="U293" s="47" t="s">
        <v>45</v>
      </c>
      <c r="V293" s="39"/>
      <c r="W293" s="176">
        <f>V293*K293</f>
        <v>0</v>
      </c>
      <c r="X293" s="176">
        <v>0</v>
      </c>
      <c r="Y293" s="176">
        <f>X293*K293</f>
        <v>0</v>
      </c>
      <c r="Z293" s="176">
        <v>0</v>
      </c>
      <c r="AA293" s="177">
        <f>Z293*K293</f>
        <v>0</v>
      </c>
      <c r="AR293" s="21" t="s">
        <v>209</v>
      </c>
      <c r="AT293" s="21" t="s">
        <v>352</v>
      </c>
      <c r="AU293" s="21" t="s">
        <v>88</v>
      </c>
      <c r="AY293" s="21" t="s">
        <v>176</v>
      </c>
      <c r="BE293" s="113">
        <f>IF(U293="základní",N293,0)</f>
        <v>0</v>
      </c>
      <c r="BF293" s="113">
        <f>IF(U293="snížená",N293,0)</f>
        <v>0</v>
      </c>
      <c r="BG293" s="113">
        <f>IF(U293="zákl. přenesená",N293,0)</f>
        <v>0</v>
      </c>
      <c r="BH293" s="113">
        <f>IF(U293="sníž. přenesená",N293,0)</f>
        <v>0</v>
      </c>
      <c r="BI293" s="113">
        <f>IF(U293="nulová",N293,0)</f>
        <v>0</v>
      </c>
      <c r="BJ293" s="21" t="s">
        <v>88</v>
      </c>
      <c r="BK293" s="113">
        <f>ROUND(L293*K293,2)</f>
        <v>0</v>
      </c>
      <c r="BL293" s="21" t="s">
        <v>181</v>
      </c>
      <c r="BM293" s="21" t="s">
        <v>3238</v>
      </c>
    </row>
    <row r="294" spans="2:47" s="1" customFormat="1" ht="22.5" customHeight="1">
      <c r="B294" s="38"/>
      <c r="C294" s="39"/>
      <c r="D294" s="39"/>
      <c r="E294" s="39"/>
      <c r="F294" s="315" t="s">
        <v>2782</v>
      </c>
      <c r="G294" s="316"/>
      <c r="H294" s="316"/>
      <c r="I294" s="316"/>
      <c r="J294" s="39"/>
      <c r="K294" s="39"/>
      <c r="L294" s="39"/>
      <c r="M294" s="39"/>
      <c r="N294" s="39"/>
      <c r="O294" s="39"/>
      <c r="P294" s="39"/>
      <c r="Q294" s="39"/>
      <c r="R294" s="40"/>
      <c r="T294" s="146"/>
      <c r="U294" s="39"/>
      <c r="V294" s="39"/>
      <c r="W294" s="39"/>
      <c r="X294" s="39"/>
      <c r="Y294" s="39"/>
      <c r="Z294" s="39"/>
      <c r="AA294" s="81"/>
      <c r="AT294" s="21" t="s">
        <v>475</v>
      </c>
      <c r="AU294" s="21" t="s">
        <v>88</v>
      </c>
    </row>
    <row r="295" spans="2:65" s="1" customFormat="1" ht="31.5" customHeight="1">
      <c r="B295" s="38"/>
      <c r="C295" s="171" t="s">
        <v>555</v>
      </c>
      <c r="D295" s="171" t="s">
        <v>177</v>
      </c>
      <c r="E295" s="172" t="s">
        <v>2783</v>
      </c>
      <c r="F295" s="265" t="s">
        <v>2784</v>
      </c>
      <c r="G295" s="265"/>
      <c r="H295" s="265"/>
      <c r="I295" s="265"/>
      <c r="J295" s="173" t="s">
        <v>461</v>
      </c>
      <c r="K295" s="174">
        <v>1</v>
      </c>
      <c r="L295" s="266">
        <v>0</v>
      </c>
      <c r="M295" s="267"/>
      <c r="N295" s="268">
        <f>ROUND(L295*K295,2)</f>
        <v>0</v>
      </c>
      <c r="O295" s="268"/>
      <c r="P295" s="268"/>
      <c r="Q295" s="268"/>
      <c r="R295" s="40"/>
      <c r="T295" s="175" t="s">
        <v>22</v>
      </c>
      <c r="U295" s="47" t="s">
        <v>45</v>
      </c>
      <c r="V295" s="39"/>
      <c r="W295" s="176">
        <f>V295*K295</f>
        <v>0</v>
      </c>
      <c r="X295" s="176">
        <v>0</v>
      </c>
      <c r="Y295" s="176">
        <f>X295*K295</f>
        <v>0</v>
      </c>
      <c r="Z295" s="176">
        <v>0</v>
      </c>
      <c r="AA295" s="177">
        <f>Z295*K295</f>
        <v>0</v>
      </c>
      <c r="AR295" s="21" t="s">
        <v>181</v>
      </c>
      <c r="AT295" s="21" t="s">
        <v>177</v>
      </c>
      <c r="AU295" s="21" t="s">
        <v>88</v>
      </c>
      <c r="AY295" s="21" t="s">
        <v>176</v>
      </c>
      <c r="BE295" s="113">
        <f>IF(U295="základní",N295,0)</f>
        <v>0</v>
      </c>
      <c r="BF295" s="113">
        <f>IF(U295="snížená",N295,0)</f>
        <v>0</v>
      </c>
      <c r="BG295" s="113">
        <f>IF(U295="zákl. přenesená",N295,0)</f>
        <v>0</v>
      </c>
      <c r="BH295" s="113">
        <f>IF(U295="sníž. přenesená",N295,0)</f>
        <v>0</v>
      </c>
      <c r="BI295" s="113">
        <f>IF(U295="nulová",N295,0)</f>
        <v>0</v>
      </c>
      <c r="BJ295" s="21" t="s">
        <v>88</v>
      </c>
      <c r="BK295" s="113">
        <f>ROUND(L295*K295,2)</f>
        <v>0</v>
      </c>
      <c r="BL295" s="21" t="s">
        <v>181</v>
      </c>
      <c r="BM295" s="21" t="s">
        <v>3239</v>
      </c>
    </row>
    <row r="296" spans="2:47" s="1" customFormat="1" ht="42" customHeight="1">
      <c r="B296" s="38"/>
      <c r="C296" s="39"/>
      <c r="D296" s="39"/>
      <c r="E296" s="39"/>
      <c r="F296" s="315" t="s">
        <v>2785</v>
      </c>
      <c r="G296" s="316"/>
      <c r="H296" s="316"/>
      <c r="I296" s="316"/>
      <c r="J296" s="39"/>
      <c r="K296" s="39"/>
      <c r="L296" s="39"/>
      <c r="M296" s="39"/>
      <c r="N296" s="39"/>
      <c r="O296" s="39"/>
      <c r="P296" s="39"/>
      <c r="Q296" s="39"/>
      <c r="R296" s="40"/>
      <c r="T296" s="146"/>
      <c r="U296" s="39"/>
      <c r="V296" s="39"/>
      <c r="W296" s="39"/>
      <c r="X296" s="39"/>
      <c r="Y296" s="39"/>
      <c r="Z296" s="39"/>
      <c r="AA296" s="81"/>
      <c r="AT296" s="21" t="s">
        <v>475</v>
      </c>
      <c r="AU296" s="21" t="s">
        <v>88</v>
      </c>
    </row>
    <row r="297" spans="2:51" s="10" customFormat="1" ht="22.5" customHeight="1">
      <c r="B297" s="178"/>
      <c r="C297" s="179"/>
      <c r="D297" s="179"/>
      <c r="E297" s="180" t="s">
        <v>22</v>
      </c>
      <c r="F297" s="303" t="s">
        <v>2758</v>
      </c>
      <c r="G297" s="304"/>
      <c r="H297" s="304"/>
      <c r="I297" s="304"/>
      <c r="J297" s="179"/>
      <c r="K297" s="181">
        <v>1</v>
      </c>
      <c r="L297" s="179"/>
      <c r="M297" s="179"/>
      <c r="N297" s="179"/>
      <c r="O297" s="179"/>
      <c r="P297" s="179"/>
      <c r="Q297" s="179"/>
      <c r="R297" s="182"/>
      <c r="T297" s="183"/>
      <c r="U297" s="179"/>
      <c r="V297" s="179"/>
      <c r="W297" s="179"/>
      <c r="X297" s="179"/>
      <c r="Y297" s="179"/>
      <c r="Z297" s="179"/>
      <c r="AA297" s="184"/>
      <c r="AT297" s="185" t="s">
        <v>199</v>
      </c>
      <c r="AU297" s="185" t="s">
        <v>88</v>
      </c>
      <c r="AV297" s="10" t="s">
        <v>140</v>
      </c>
      <c r="AW297" s="10" t="s">
        <v>37</v>
      </c>
      <c r="AX297" s="10" t="s">
        <v>80</v>
      </c>
      <c r="AY297" s="185" t="s">
        <v>176</v>
      </c>
    </row>
    <row r="298" spans="2:51" s="11" customFormat="1" ht="22.5" customHeight="1">
      <c r="B298" s="186"/>
      <c r="C298" s="187"/>
      <c r="D298" s="187"/>
      <c r="E298" s="188" t="s">
        <v>22</v>
      </c>
      <c r="F298" s="271" t="s">
        <v>200</v>
      </c>
      <c r="G298" s="272"/>
      <c r="H298" s="272"/>
      <c r="I298" s="272"/>
      <c r="J298" s="187"/>
      <c r="K298" s="189">
        <v>1</v>
      </c>
      <c r="L298" s="187"/>
      <c r="M298" s="187"/>
      <c r="N298" s="187"/>
      <c r="O298" s="187"/>
      <c r="P298" s="187"/>
      <c r="Q298" s="187"/>
      <c r="R298" s="190"/>
      <c r="T298" s="191"/>
      <c r="U298" s="187"/>
      <c r="V298" s="187"/>
      <c r="W298" s="187"/>
      <c r="X298" s="187"/>
      <c r="Y298" s="187"/>
      <c r="Z298" s="187"/>
      <c r="AA298" s="192"/>
      <c r="AT298" s="193" t="s">
        <v>199</v>
      </c>
      <c r="AU298" s="193" t="s">
        <v>88</v>
      </c>
      <c r="AV298" s="11" t="s">
        <v>181</v>
      </c>
      <c r="AW298" s="11" t="s">
        <v>37</v>
      </c>
      <c r="AX298" s="11" t="s">
        <v>88</v>
      </c>
      <c r="AY298" s="193" t="s">
        <v>176</v>
      </c>
    </row>
    <row r="299" spans="2:65" s="1" customFormat="1" ht="31.5" customHeight="1">
      <c r="B299" s="38"/>
      <c r="C299" s="202" t="s">
        <v>559</v>
      </c>
      <c r="D299" s="202" t="s">
        <v>352</v>
      </c>
      <c r="E299" s="203" t="s">
        <v>2787</v>
      </c>
      <c r="F299" s="307" t="s">
        <v>2788</v>
      </c>
      <c r="G299" s="307"/>
      <c r="H299" s="307"/>
      <c r="I299" s="307"/>
      <c r="J299" s="204" t="s">
        <v>461</v>
      </c>
      <c r="K299" s="205">
        <v>1</v>
      </c>
      <c r="L299" s="308">
        <v>0</v>
      </c>
      <c r="M299" s="309"/>
      <c r="N299" s="310">
        <f>ROUND(L299*K299,2)</f>
        <v>0</v>
      </c>
      <c r="O299" s="268"/>
      <c r="P299" s="268"/>
      <c r="Q299" s="268"/>
      <c r="R299" s="40"/>
      <c r="T299" s="175" t="s">
        <v>22</v>
      </c>
      <c r="U299" s="47" t="s">
        <v>45</v>
      </c>
      <c r="V299" s="39"/>
      <c r="W299" s="176">
        <f>V299*K299</f>
        <v>0</v>
      </c>
      <c r="X299" s="176">
        <v>0</v>
      </c>
      <c r="Y299" s="176">
        <f>X299*K299</f>
        <v>0</v>
      </c>
      <c r="Z299" s="176">
        <v>0</v>
      </c>
      <c r="AA299" s="177">
        <f>Z299*K299</f>
        <v>0</v>
      </c>
      <c r="AR299" s="21" t="s">
        <v>209</v>
      </c>
      <c r="AT299" s="21" t="s">
        <v>352</v>
      </c>
      <c r="AU299" s="21" t="s">
        <v>88</v>
      </c>
      <c r="AY299" s="21" t="s">
        <v>176</v>
      </c>
      <c r="BE299" s="113">
        <f>IF(U299="základní",N299,0)</f>
        <v>0</v>
      </c>
      <c r="BF299" s="113">
        <f>IF(U299="snížená",N299,0)</f>
        <v>0</v>
      </c>
      <c r="BG299" s="113">
        <f>IF(U299="zákl. přenesená",N299,0)</f>
        <v>0</v>
      </c>
      <c r="BH299" s="113">
        <f>IF(U299="sníž. přenesená",N299,0)</f>
        <v>0</v>
      </c>
      <c r="BI299" s="113">
        <f>IF(U299="nulová",N299,0)</f>
        <v>0</v>
      </c>
      <c r="BJ299" s="21" t="s">
        <v>88</v>
      </c>
      <c r="BK299" s="113">
        <f>ROUND(L299*K299,2)</f>
        <v>0</v>
      </c>
      <c r="BL299" s="21" t="s">
        <v>181</v>
      </c>
      <c r="BM299" s="21" t="s">
        <v>3240</v>
      </c>
    </row>
    <row r="300" spans="2:47" s="1" customFormat="1" ht="22.5" customHeight="1">
      <c r="B300" s="38"/>
      <c r="C300" s="39"/>
      <c r="D300" s="39"/>
      <c r="E300" s="39"/>
      <c r="F300" s="315" t="s">
        <v>2789</v>
      </c>
      <c r="G300" s="316"/>
      <c r="H300" s="316"/>
      <c r="I300" s="316"/>
      <c r="J300" s="39"/>
      <c r="K300" s="39"/>
      <c r="L300" s="39"/>
      <c r="M300" s="39"/>
      <c r="N300" s="39"/>
      <c r="O300" s="39"/>
      <c r="P300" s="39"/>
      <c r="Q300" s="39"/>
      <c r="R300" s="40"/>
      <c r="T300" s="146"/>
      <c r="U300" s="39"/>
      <c r="V300" s="39"/>
      <c r="W300" s="39"/>
      <c r="X300" s="39"/>
      <c r="Y300" s="39"/>
      <c r="Z300" s="39"/>
      <c r="AA300" s="81"/>
      <c r="AT300" s="21" t="s">
        <v>475</v>
      </c>
      <c r="AU300" s="21" t="s">
        <v>88</v>
      </c>
    </row>
    <row r="301" spans="2:65" s="1" customFormat="1" ht="31.5" customHeight="1">
      <c r="B301" s="38"/>
      <c r="C301" s="202" t="s">
        <v>573</v>
      </c>
      <c r="D301" s="202" t="s">
        <v>352</v>
      </c>
      <c r="E301" s="203" t="s">
        <v>2790</v>
      </c>
      <c r="F301" s="307" t="s">
        <v>2791</v>
      </c>
      <c r="G301" s="307"/>
      <c r="H301" s="307"/>
      <c r="I301" s="307"/>
      <c r="J301" s="204" t="s">
        <v>461</v>
      </c>
      <c r="K301" s="205">
        <v>1</v>
      </c>
      <c r="L301" s="308">
        <v>0</v>
      </c>
      <c r="M301" s="309"/>
      <c r="N301" s="310">
        <f>ROUND(L301*K301,2)</f>
        <v>0</v>
      </c>
      <c r="O301" s="268"/>
      <c r="P301" s="268"/>
      <c r="Q301" s="268"/>
      <c r="R301" s="40"/>
      <c r="T301" s="175" t="s">
        <v>22</v>
      </c>
      <c r="U301" s="47" t="s">
        <v>45</v>
      </c>
      <c r="V301" s="39"/>
      <c r="W301" s="176">
        <f>V301*K301</f>
        <v>0</v>
      </c>
      <c r="X301" s="176">
        <v>0</v>
      </c>
      <c r="Y301" s="176">
        <f>X301*K301</f>
        <v>0</v>
      </c>
      <c r="Z301" s="176">
        <v>0</v>
      </c>
      <c r="AA301" s="177">
        <f>Z301*K301</f>
        <v>0</v>
      </c>
      <c r="AR301" s="21" t="s">
        <v>209</v>
      </c>
      <c r="AT301" s="21" t="s">
        <v>352</v>
      </c>
      <c r="AU301" s="21" t="s">
        <v>88</v>
      </c>
      <c r="AY301" s="21" t="s">
        <v>176</v>
      </c>
      <c r="BE301" s="113">
        <f>IF(U301="základní",N301,0)</f>
        <v>0</v>
      </c>
      <c r="BF301" s="113">
        <f>IF(U301="snížená",N301,0)</f>
        <v>0</v>
      </c>
      <c r="BG301" s="113">
        <f>IF(U301="zákl. přenesená",N301,0)</f>
        <v>0</v>
      </c>
      <c r="BH301" s="113">
        <f>IF(U301="sníž. přenesená",N301,0)</f>
        <v>0</v>
      </c>
      <c r="BI301" s="113">
        <f>IF(U301="nulová",N301,0)</f>
        <v>0</v>
      </c>
      <c r="BJ301" s="21" t="s">
        <v>88</v>
      </c>
      <c r="BK301" s="113">
        <f>ROUND(L301*K301,2)</f>
        <v>0</v>
      </c>
      <c r="BL301" s="21" t="s">
        <v>181</v>
      </c>
      <c r="BM301" s="21" t="s">
        <v>3241</v>
      </c>
    </row>
    <row r="302" spans="2:65" s="1" customFormat="1" ht="31.5" customHeight="1">
      <c r="B302" s="38"/>
      <c r="C302" s="171" t="s">
        <v>580</v>
      </c>
      <c r="D302" s="171" t="s">
        <v>177</v>
      </c>
      <c r="E302" s="172" t="s">
        <v>2792</v>
      </c>
      <c r="F302" s="265" t="s">
        <v>2793</v>
      </c>
      <c r="G302" s="265"/>
      <c r="H302" s="265"/>
      <c r="I302" s="265"/>
      <c r="J302" s="173" t="s">
        <v>461</v>
      </c>
      <c r="K302" s="174">
        <v>100</v>
      </c>
      <c r="L302" s="266">
        <v>0</v>
      </c>
      <c r="M302" s="267"/>
      <c r="N302" s="268">
        <f>ROUND(L302*K302,2)</f>
        <v>0</v>
      </c>
      <c r="O302" s="268"/>
      <c r="P302" s="268"/>
      <c r="Q302" s="268"/>
      <c r="R302" s="40"/>
      <c r="T302" s="175" t="s">
        <v>22</v>
      </c>
      <c r="U302" s="47" t="s">
        <v>45</v>
      </c>
      <c r="V302" s="39"/>
      <c r="W302" s="176">
        <f>V302*K302</f>
        <v>0</v>
      </c>
      <c r="X302" s="176">
        <v>0</v>
      </c>
      <c r="Y302" s="176">
        <f>X302*K302</f>
        <v>0</v>
      </c>
      <c r="Z302" s="176">
        <v>0</v>
      </c>
      <c r="AA302" s="177">
        <f>Z302*K302</f>
        <v>0</v>
      </c>
      <c r="AR302" s="21" t="s">
        <v>181</v>
      </c>
      <c r="AT302" s="21" t="s">
        <v>177</v>
      </c>
      <c r="AU302" s="21" t="s">
        <v>88</v>
      </c>
      <c r="AY302" s="21" t="s">
        <v>176</v>
      </c>
      <c r="BE302" s="113">
        <f>IF(U302="základní",N302,0)</f>
        <v>0</v>
      </c>
      <c r="BF302" s="113">
        <f>IF(U302="snížená",N302,0)</f>
        <v>0</v>
      </c>
      <c r="BG302" s="113">
        <f>IF(U302="zákl. přenesená",N302,0)</f>
        <v>0</v>
      </c>
      <c r="BH302" s="113">
        <f>IF(U302="sníž. přenesená",N302,0)</f>
        <v>0</v>
      </c>
      <c r="BI302" s="113">
        <f>IF(U302="nulová",N302,0)</f>
        <v>0</v>
      </c>
      <c r="BJ302" s="21" t="s">
        <v>88</v>
      </c>
      <c r="BK302" s="113">
        <f>ROUND(L302*K302,2)</f>
        <v>0</v>
      </c>
      <c r="BL302" s="21" t="s">
        <v>181</v>
      </c>
      <c r="BM302" s="21" t="s">
        <v>3242</v>
      </c>
    </row>
    <row r="303" spans="2:65" s="1" customFormat="1" ht="31.5" customHeight="1">
      <c r="B303" s="38"/>
      <c r="C303" s="202" t="s">
        <v>584</v>
      </c>
      <c r="D303" s="202" t="s">
        <v>352</v>
      </c>
      <c r="E303" s="203" t="s">
        <v>2794</v>
      </c>
      <c r="F303" s="307" t="s">
        <v>2795</v>
      </c>
      <c r="G303" s="307"/>
      <c r="H303" s="307"/>
      <c r="I303" s="307"/>
      <c r="J303" s="204" t="s">
        <v>461</v>
      </c>
      <c r="K303" s="205">
        <v>1</v>
      </c>
      <c r="L303" s="308">
        <v>0</v>
      </c>
      <c r="M303" s="309"/>
      <c r="N303" s="310">
        <f>ROUND(L303*K303,2)</f>
        <v>0</v>
      </c>
      <c r="O303" s="268"/>
      <c r="P303" s="268"/>
      <c r="Q303" s="268"/>
      <c r="R303" s="40"/>
      <c r="T303" s="175" t="s">
        <v>22</v>
      </c>
      <c r="U303" s="47" t="s">
        <v>45</v>
      </c>
      <c r="V303" s="39"/>
      <c r="W303" s="176">
        <f>V303*K303</f>
        <v>0</v>
      </c>
      <c r="X303" s="176">
        <v>0</v>
      </c>
      <c r="Y303" s="176">
        <f>X303*K303</f>
        <v>0</v>
      </c>
      <c r="Z303" s="176">
        <v>0</v>
      </c>
      <c r="AA303" s="177">
        <f>Z303*K303</f>
        <v>0</v>
      </c>
      <c r="AR303" s="21" t="s">
        <v>209</v>
      </c>
      <c r="AT303" s="21" t="s">
        <v>352</v>
      </c>
      <c r="AU303" s="21" t="s">
        <v>88</v>
      </c>
      <c r="AY303" s="21" t="s">
        <v>176</v>
      </c>
      <c r="BE303" s="113">
        <f>IF(U303="základní",N303,0)</f>
        <v>0</v>
      </c>
      <c r="BF303" s="113">
        <f>IF(U303="snížená",N303,0)</f>
        <v>0</v>
      </c>
      <c r="BG303" s="113">
        <f>IF(U303="zákl. přenesená",N303,0)</f>
        <v>0</v>
      </c>
      <c r="BH303" s="113">
        <f>IF(U303="sníž. přenesená",N303,0)</f>
        <v>0</v>
      </c>
      <c r="BI303" s="113">
        <f>IF(U303="nulová",N303,0)</f>
        <v>0</v>
      </c>
      <c r="BJ303" s="21" t="s">
        <v>88</v>
      </c>
      <c r="BK303" s="113">
        <f>ROUND(L303*K303,2)</f>
        <v>0</v>
      </c>
      <c r="BL303" s="21" t="s">
        <v>181</v>
      </c>
      <c r="BM303" s="21" t="s">
        <v>3243</v>
      </c>
    </row>
    <row r="304" spans="2:47" s="1" customFormat="1" ht="30" customHeight="1">
      <c r="B304" s="38"/>
      <c r="C304" s="39"/>
      <c r="D304" s="39"/>
      <c r="E304" s="39"/>
      <c r="F304" s="315" t="s">
        <v>2796</v>
      </c>
      <c r="G304" s="316"/>
      <c r="H304" s="316"/>
      <c r="I304" s="316"/>
      <c r="J304" s="39"/>
      <c r="K304" s="39"/>
      <c r="L304" s="39"/>
      <c r="M304" s="39"/>
      <c r="N304" s="39"/>
      <c r="O304" s="39"/>
      <c r="P304" s="39"/>
      <c r="Q304" s="39"/>
      <c r="R304" s="40"/>
      <c r="T304" s="146"/>
      <c r="U304" s="39"/>
      <c r="V304" s="39"/>
      <c r="W304" s="39"/>
      <c r="X304" s="39"/>
      <c r="Y304" s="39"/>
      <c r="Z304" s="39"/>
      <c r="AA304" s="81"/>
      <c r="AT304" s="21" t="s">
        <v>475</v>
      </c>
      <c r="AU304" s="21" t="s">
        <v>88</v>
      </c>
    </row>
    <row r="305" spans="2:51" s="10" customFormat="1" ht="22.5" customHeight="1">
      <c r="B305" s="178"/>
      <c r="C305" s="179"/>
      <c r="D305" s="179"/>
      <c r="E305" s="180" t="s">
        <v>22</v>
      </c>
      <c r="F305" s="303" t="s">
        <v>2758</v>
      </c>
      <c r="G305" s="304"/>
      <c r="H305" s="304"/>
      <c r="I305" s="304"/>
      <c r="J305" s="179"/>
      <c r="K305" s="181">
        <v>1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199</v>
      </c>
      <c r="AU305" s="185" t="s">
        <v>88</v>
      </c>
      <c r="AV305" s="10" t="s">
        <v>140</v>
      </c>
      <c r="AW305" s="10" t="s">
        <v>37</v>
      </c>
      <c r="AX305" s="10" t="s">
        <v>80</v>
      </c>
      <c r="AY305" s="185" t="s">
        <v>176</v>
      </c>
    </row>
    <row r="306" spans="2:51" s="11" customFormat="1" ht="22.5" customHeight="1">
      <c r="B306" s="186"/>
      <c r="C306" s="187"/>
      <c r="D306" s="187"/>
      <c r="E306" s="188" t="s">
        <v>22</v>
      </c>
      <c r="F306" s="271" t="s">
        <v>200</v>
      </c>
      <c r="G306" s="272"/>
      <c r="H306" s="272"/>
      <c r="I306" s="272"/>
      <c r="J306" s="187"/>
      <c r="K306" s="189">
        <v>1</v>
      </c>
      <c r="L306" s="187"/>
      <c r="M306" s="187"/>
      <c r="N306" s="187"/>
      <c r="O306" s="187"/>
      <c r="P306" s="187"/>
      <c r="Q306" s="187"/>
      <c r="R306" s="190"/>
      <c r="T306" s="191"/>
      <c r="U306" s="187"/>
      <c r="V306" s="187"/>
      <c r="W306" s="187"/>
      <c r="X306" s="187"/>
      <c r="Y306" s="187"/>
      <c r="Z306" s="187"/>
      <c r="AA306" s="192"/>
      <c r="AT306" s="193" t="s">
        <v>199</v>
      </c>
      <c r="AU306" s="193" t="s">
        <v>88</v>
      </c>
      <c r="AV306" s="11" t="s">
        <v>181</v>
      </c>
      <c r="AW306" s="11" t="s">
        <v>37</v>
      </c>
      <c r="AX306" s="11" t="s">
        <v>88</v>
      </c>
      <c r="AY306" s="193" t="s">
        <v>176</v>
      </c>
    </row>
    <row r="307" spans="2:65" s="1" customFormat="1" ht="31.5" customHeight="1">
      <c r="B307" s="38"/>
      <c r="C307" s="202" t="s">
        <v>589</v>
      </c>
      <c r="D307" s="202" t="s">
        <v>352</v>
      </c>
      <c r="E307" s="203" t="s">
        <v>2798</v>
      </c>
      <c r="F307" s="307" t="s">
        <v>2799</v>
      </c>
      <c r="G307" s="307"/>
      <c r="H307" s="307"/>
      <c r="I307" s="307"/>
      <c r="J307" s="204" t="s">
        <v>461</v>
      </c>
      <c r="K307" s="205">
        <v>33</v>
      </c>
      <c r="L307" s="308">
        <v>0</v>
      </c>
      <c r="M307" s="309"/>
      <c r="N307" s="310">
        <f>ROUND(L307*K307,2)</f>
        <v>0</v>
      </c>
      <c r="O307" s="268"/>
      <c r="P307" s="268"/>
      <c r="Q307" s="268"/>
      <c r="R307" s="40"/>
      <c r="T307" s="175" t="s">
        <v>22</v>
      </c>
      <c r="U307" s="47" t="s">
        <v>45</v>
      </c>
      <c r="V307" s="39"/>
      <c r="W307" s="176">
        <f>V307*K307</f>
        <v>0</v>
      </c>
      <c r="X307" s="176">
        <v>0</v>
      </c>
      <c r="Y307" s="176">
        <f>X307*K307</f>
        <v>0</v>
      </c>
      <c r="Z307" s="176">
        <v>0</v>
      </c>
      <c r="AA307" s="177">
        <f>Z307*K307</f>
        <v>0</v>
      </c>
      <c r="AR307" s="21" t="s">
        <v>209</v>
      </c>
      <c r="AT307" s="21" t="s">
        <v>352</v>
      </c>
      <c r="AU307" s="21" t="s">
        <v>88</v>
      </c>
      <c r="AY307" s="21" t="s">
        <v>176</v>
      </c>
      <c r="BE307" s="113">
        <f>IF(U307="základní",N307,0)</f>
        <v>0</v>
      </c>
      <c r="BF307" s="113">
        <f>IF(U307="snížená",N307,0)</f>
        <v>0</v>
      </c>
      <c r="BG307" s="113">
        <f>IF(U307="zákl. přenesená",N307,0)</f>
        <v>0</v>
      </c>
      <c r="BH307" s="113">
        <f>IF(U307="sníž. přenesená",N307,0)</f>
        <v>0</v>
      </c>
      <c r="BI307" s="113">
        <f>IF(U307="nulová",N307,0)</f>
        <v>0</v>
      </c>
      <c r="BJ307" s="21" t="s">
        <v>88</v>
      </c>
      <c r="BK307" s="113">
        <f>ROUND(L307*K307,2)</f>
        <v>0</v>
      </c>
      <c r="BL307" s="21" t="s">
        <v>181</v>
      </c>
      <c r="BM307" s="21" t="s">
        <v>3244</v>
      </c>
    </row>
    <row r="308" spans="2:47" s="1" customFormat="1" ht="30" customHeight="1">
      <c r="B308" s="38"/>
      <c r="C308" s="39"/>
      <c r="D308" s="39"/>
      <c r="E308" s="39"/>
      <c r="F308" s="315" t="s">
        <v>2800</v>
      </c>
      <c r="G308" s="316"/>
      <c r="H308" s="316"/>
      <c r="I308" s="316"/>
      <c r="J308" s="39"/>
      <c r="K308" s="39"/>
      <c r="L308" s="39"/>
      <c r="M308" s="39"/>
      <c r="N308" s="39"/>
      <c r="O308" s="39"/>
      <c r="P308" s="39"/>
      <c r="Q308" s="39"/>
      <c r="R308" s="40"/>
      <c r="T308" s="146"/>
      <c r="U308" s="39"/>
      <c r="V308" s="39"/>
      <c r="W308" s="39"/>
      <c r="X308" s="39"/>
      <c r="Y308" s="39"/>
      <c r="Z308" s="39"/>
      <c r="AA308" s="81"/>
      <c r="AT308" s="21" t="s">
        <v>475</v>
      </c>
      <c r="AU308" s="21" t="s">
        <v>88</v>
      </c>
    </row>
    <row r="309" spans="2:51" s="10" customFormat="1" ht="22.5" customHeight="1">
      <c r="B309" s="178"/>
      <c r="C309" s="179"/>
      <c r="D309" s="179"/>
      <c r="E309" s="180" t="s">
        <v>22</v>
      </c>
      <c r="F309" s="303" t="s">
        <v>3245</v>
      </c>
      <c r="G309" s="304"/>
      <c r="H309" s="304"/>
      <c r="I309" s="304"/>
      <c r="J309" s="179"/>
      <c r="K309" s="181">
        <v>33</v>
      </c>
      <c r="L309" s="179"/>
      <c r="M309" s="179"/>
      <c r="N309" s="179"/>
      <c r="O309" s="179"/>
      <c r="P309" s="179"/>
      <c r="Q309" s="179"/>
      <c r="R309" s="182"/>
      <c r="T309" s="183"/>
      <c r="U309" s="179"/>
      <c r="V309" s="179"/>
      <c r="W309" s="179"/>
      <c r="X309" s="179"/>
      <c r="Y309" s="179"/>
      <c r="Z309" s="179"/>
      <c r="AA309" s="184"/>
      <c r="AT309" s="185" t="s">
        <v>199</v>
      </c>
      <c r="AU309" s="185" t="s">
        <v>88</v>
      </c>
      <c r="AV309" s="10" t="s">
        <v>140</v>
      </c>
      <c r="AW309" s="10" t="s">
        <v>37</v>
      </c>
      <c r="AX309" s="10" t="s">
        <v>80</v>
      </c>
      <c r="AY309" s="185" t="s">
        <v>176</v>
      </c>
    </row>
    <row r="310" spans="2:51" s="11" customFormat="1" ht="22.5" customHeight="1">
      <c r="B310" s="186"/>
      <c r="C310" s="187"/>
      <c r="D310" s="187"/>
      <c r="E310" s="188" t="s">
        <v>22</v>
      </c>
      <c r="F310" s="271" t="s">
        <v>200</v>
      </c>
      <c r="G310" s="272"/>
      <c r="H310" s="272"/>
      <c r="I310" s="272"/>
      <c r="J310" s="187"/>
      <c r="K310" s="189">
        <v>33</v>
      </c>
      <c r="L310" s="187"/>
      <c r="M310" s="187"/>
      <c r="N310" s="187"/>
      <c r="O310" s="187"/>
      <c r="P310" s="187"/>
      <c r="Q310" s="187"/>
      <c r="R310" s="190"/>
      <c r="T310" s="191"/>
      <c r="U310" s="187"/>
      <c r="V310" s="187"/>
      <c r="W310" s="187"/>
      <c r="X310" s="187"/>
      <c r="Y310" s="187"/>
      <c r="Z310" s="187"/>
      <c r="AA310" s="192"/>
      <c r="AT310" s="193" t="s">
        <v>199</v>
      </c>
      <c r="AU310" s="193" t="s">
        <v>88</v>
      </c>
      <c r="AV310" s="11" t="s">
        <v>181</v>
      </c>
      <c r="AW310" s="11" t="s">
        <v>37</v>
      </c>
      <c r="AX310" s="11" t="s">
        <v>88</v>
      </c>
      <c r="AY310" s="193" t="s">
        <v>176</v>
      </c>
    </row>
    <row r="311" spans="2:65" s="1" customFormat="1" ht="22.5" customHeight="1">
      <c r="B311" s="38"/>
      <c r="C311" s="202" t="s">
        <v>593</v>
      </c>
      <c r="D311" s="202" t="s">
        <v>352</v>
      </c>
      <c r="E311" s="203" t="s">
        <v>2802</v>
      </c>
      <c r="F311" s="307" t="s">
        <v>2803</v>
      </c>
      <c r="G311" s="307"/>
      <c r="H311" s="307"/>
      <c r="I311" s="307"/>
      <c r="J311" s="204" t="s">
        <v>461</v>
      </c>
      <c r="K311" s="205">
        <v>3</v>
      </c>
      <c r="L311" s="308">
        <v>0</v>
      </c>
      <c r="M311" s="309"/>
      <c r="N311" s="310">
        <f>ROUND(L311*K311,2)</f>
        <v>0</v>
      </c>
      <c r="O311" s="268"/>
      <c r="P311" s="268"/>
      <c r="Q311" s="268"/>
      <c r="R311" s="40"/>
      <c r="T311" s="175" t="s">
        <v>22</v>
      </c>
      <c r="U311" s="47" t="s">
        <v>45</v>
      </c>
      <c r="V311" s="39"/>
      <c r="W311" s="176">
        <f>V311*K311</f>
        <v>0</v>
      </c>
      <c r="X311" s="176">
        <v>0</v>
      </c>
      <c r="Y311" s="176">
        <f>X311*K311</f>
        <v>0</v>
      </c>
      <c r="Z311" s="176">
        <v>0</v>
      </c>
      <c r="AA311" s="177">
        <f>Z311*K311</f>
        <v>0</v>
      </c>
      <c r="AR311" s="21" t="s">
        <v>209</v>
      </c>
      <c r="AT311" s="21" t="s">
        <v>352</v>
      </c>
      <c r="AU311" s="21" t="s">
        <v>88</v>
      </c>
      <c r="AY311" s="21" t="s">
        <v>176</v>
      </c>
      <c r="BE311" s="113">
        <f>IF(U311="základní",N311,0)</f>
        <v>0</v>
      </c>
      <c r="BF311" s="113">
        <f>IF(U311="snížená",N311,0)</f>
        <v>0</v>
      </c>
      <c r="BG311" s="113">
        <f>IF(U311="zákl. přenesená",N311,0)</f>
        <v>0</v>
      </c>
      <c r="BH311" s="113">
        <f>IF(U311="sníž. přenesená",N311,0)</f>
        <v>0</v>
      </c>
      <c r="BI311" s="113">
        <f>IF(U311="nulová",N311,0)</f>
        <v>0</v>
      </c>
      <c r="BJ311" s="21" t="s">
        <v>88</v>
      </c>
      <c r="BK311" s="113">
        <f>ROUND(L311*K311,2)</f>
        <v>0</v>
      </c>
      <c r="BL311" s="21" t="s">
        <v>181</v>
      </c>
      <c r="BM311" s="21" t="s">
        <v>3246</v>
      </c>
    </row>
    <row r="312" spans="2:51" s="10" customFormat="1" ht="22.5" customHeight="1">
      <c r="B312" s="178"/>
      <c r="C312" s="179"/>
      <c r="D312" s="179"/>
      <c r="E312" s="180" t="s">
        <v>22</v>
      </c>
      <c r="F312" s="269" t="s">
        <v>3247</v>
      </c>
      <c r="G312" s="270"/>
      <c r="H312" s="270"/>
      <c r="I312" s="270"/>
      <c r="J312" s="179"/>
      <c r="K312" s="181">
        <v>3</v>
      </c>
      <c r="L312" s="179"/>
      <c r="M312" s="179"/>
      <c r="N312" s="179"/>
      <c r="O312" s="179"/>
      <c r="P312" s="179"/>
      <c r="Q312" s="179"/>
      <c r="R312" s="182"/>
      <c r="T312" s="183"/>
      <c r="U312" s="179"/>
      <c r="V312" s="179"/>
      <c r="W312" s="179"/>
      <c r="X312" s="179"/>
      <c r="Y312" s="179"/>
      <c r="Z312" s="179"/>
      <c r="AA312" s="184"/>
      <c r="AT312" s="185" t="s">
        <v>199</v>
      </c>
      <c r="AU312" s="185" t="s">
        <v>88</v>
      </c>
      <c r="AV312" s="10" t="s">
        <v>140</v>
      </c>
      <c r="AW312" s="10" t="s">
        <v>37</v>
      </c>
      <c r="AX312" s="10" t="s">
        <v>80</v>
      </c>
      <c r="AY312" s="185" t="s">
        <v>176</v>
      </c>
    </row>
    <row r="313" spans="2:51" s="11" customFormat="1" ht="22.5" customHeight="1">
      <c r="B313" s="186"/>
      <c r="C313" s="187"/>
      <c r="D313" s="187"/>
      <c r="E313" s="188" t="s">
        <v>22</v>
      </c>
      <c r="F313" s="271" t="s">
        <v>200</v>
      </c>
      <c r="G313" s="272"/>
      <c r="H313" s="272"/>
      <c r="I313" s="272"/>
      <c r="J313" s="187"/>
      <c r="K313" s="189">
        <v>3</v>
      </c>
      <c r="L313" s="187"/>
      <c r="M313" s="187"/>
      <c r="N313" s="187"/>
      <c r="O313" s="187"/>
      <c r="P313" s="187"/>
      <c r="Q313" s="187"/>
      <c r="R313" s="190"/>
      <c r="T313" s="191"/>
      <c r="U313" s="187"/>
      <c r="V313" s="187"/>
      <c r="W313" s="187"/>
      <c r="X313" s="187"/>
      <c r="Y313" s="187"/>
      <c r="Z313" s="187"/>
      <c r="AA313" s="192"/>
      <c r="AT313" s="193" t="s">
        <v>199</v>
      </c>
      <c r="AU313" s="193" t="s">
        <v>88</v>
      </c>
      <c r="AV313" s="11" t="s">
        <v>181</v>
      </c>
      <c r="AW313" s="11" t="s">
        <v>37</v>
      </c>
      <c r="AX313" s="11" t="s">
        <v>88</v>
      </c>
      <c r="AY313" s="193" t="s">
        <v>176</v>
      </c>
    </row>
    <row r="314" spans="2:65" s="1" customFormat="1" ht="31.5" customHeight="1">
      <c r="B314" s="38"/>
      <c r="C314" s="202" t="s">
        <v>597</v>
      </c>
      <c r="D314" s="202" t="s">
        <v>352</v>
      </c>
      <c r="E314" s="203" t="s">
        <v>2805</v>
      </c>
      <c r="F314" s="307" t="s">
        <v>2806</v>
      </c>
      <c r="G314" s="307"/>
      <c r="H314" s="307"/>
      <c r="I314" s="307"/>
      <c r="J314" s="204" t="s">
        <v>461</v>
      </c>
      <c r="K314" s="205">
        <v>34</v>
      </c>
      <c r="L314" s="308">
        <v>0</v>
      </c>
      <c r="M314" s="309"/>
      <c r="N314" s="310">
        <f>ROUND(L314*K314,2)</f>
        <v>0</v>
      </c>
      <c r="O314" s="268"/>
      <c r="P314" s="268"/>
      <c r="Q314" s="268"/>
      <c r="R314" s="40"/>
      <c r="T314" s="175" t="s">
        <v>22</v>
      </c>
      <c r="U314" s="47" t="s">
        <v>45</v>
      </c>
      <c r="V314" s="39"/>
      <c r="W314" s="176">
        <f>V314*K314</f>
        <v>0</v>
      </c>
      <c r="X314" s="176">
        <v>0</v>
      </c>
      <c r="Y314" s="176">
        <f>X314*K314</f>
        <v>0</v>
      </c>
      <c r="Z314" s="176">
        <v>0</v>
      </c>
      <c r="AA314" s="177">
        <f>Z314*K314</f>
        <v>0</v>
      </c>
      <c r="AR314" s="21" t="s">
        <v>209</v>
      </c>
      <c r="AT314" s="21" t="s">
        <v>352</v>
      </c>
      <c r="AU314" s="21" t="s">
        <v>88</v>
      </c>
      <c r="AY314" s="21" t="s">
        <v>176</v>
      </c>
      <c r="BE314" s="113">
        <f>IF(U314="základní",N314,0)</f>
        <v>0</v>
      </c>
      <c r="BF314" s="113">
        <f>IF(U314="snížená",N314,0)</f>
        <v>0</v>
      </c>
      <c r="BG314" s="113">
        <f>IF(U314="zákl. přenesená",N314,0)</f>
        <v>0</v>
      </c>
      <c r="BH314" s="113">
        <f>IF(U314="sníž. přenesená",N314,0)</f>
        <v>0</v>
      </c>
      <c r="BI314" s="113">
        <f>IF(U314="nulová",N314,0)</f>
        <v>0</v>
      </c>
      <c r="BJ314" s="21" t="s">
        <v>88</v>
      </c>
      <c r="BK314" s="113">
        <f>ROUND(L314*K314,2)</f>
        <v>0</v>
      </c>
      <c r="BL314" s="21" t="s">
        <v>181</v>
      </c>
      <c r="BM314" s="21" t="s">
        <v>3248</v>
      </c>
    </row>
    <row r="315" spans="2:47" s="1" customFormat="1" ht="30" customHeight="1">
      <c r="B315" s="38"/>
      <c r="C315" s="39"/>
      <c r="D315" s="39"/>
      <c r="E315" s="39"/>
      <c r="F315" s="315" t="s">
        <v>2807</v>
      </c>
      <c r="G315" s="316"/>
      <c r="H315" s="316"/>
      <c r="I315" s="316"/>
      <c r="J315" s="39"/>
      <c r="K315" s="39"/>
      <c r="L315" s="39"/>
      <c r="M315" s="39"/>
      <c r="N315" s="39"/>
      <c r="O315" s="39"/>
      <c r="P315" s="39"/>
      <c r="Q315" s="39"/>
      <c r="R315" s="40"/>
      <c r="T315" s="146"/>
      <c r="U315" s="39"/>
      <c r="V315" s="39"/>
      <c r="W315" s="39"/>
      <c r="X315" s="39"/>
      <c r="Y315" s="39"/>
      <c r="Z315" s="39"/>
      <c r="AA315" s="81"/>
      <c r="AT315" s="21" t="s">
        <v>475</v>
      </c>
      <c r="AU315" s="21" t="s">
        <v>88</v>
      </c>
    </row>
    <row r="316" spans="2:51" s="10" customFormat="1" ht="22.5" customHeight="1">
      <c r="B316" s="178"/>
      <c r="C316" s="179"/>
      <c r="D316" s="179"/>
      <c r="E316" s="180" t="s">
        <v>22</v>
      </c>
      <c r="F316" s="303" t="s">
        <v>3249</v>
      </c>
      <c r="G316" s="304"/>
      <c r="H316" s="304"/>
      <c r="I316" s="304"/>
      <c r="J316" s="179"/>
      <c r="K316" s="181">
        <v>34</v>
      </c>
      <c r="L316" s="179"/>
      <c r="M316" s="179"/>
      <c r="N316" s="179"/>
      <c r="O316" s="179"/>
      <c r="P316" s="179"/>
      <c r="Q316" s="179"/>
      <c r="R316" s="182"/>
      <c r="T316" s="183"/>
      <c r="U316" s="179"/>
      <c r="V316" s="179"/>
      <c r="W316" s="179"/>
      <c r="X316" s="179"/>
      <c r="Y316" s="179"/>
      <c r="Z316" s="179"/>
      <c r="AA316" s="184"/>
      <c r="AT316" s="185" t="s">
        <v>199</v>
      </c>
      <c r="AU316" s="185" t="s">
        <v>88</v>
      </c>
      <c r="AV316" s="10" t="s">
        <v>140</v>
      </c>
      <c r="AW316" s="10" t="s">
        <v>37</v>
      </c>
      <c r="AX316" s="10" t="s">
        <v>80</v>
      </c>
      <c r="AY316" s="185" t="s">
        <v>176</v>
      </c>
    </row>
    <row r="317" spans="2:51" s="11" customFormat="1" ht="22.5" customHeight="1">
      <c r="B317" s="186"/>
      <c r="C317" s="187"/>
      <c r="D317" s="187"/>
      <c r="E317" s="188" t="s">
        <v>22</v>
      </c>
      <c r="F317" s="271" t="s">
        <v>200</v>
      </c>
      <c r="G317" s="272"/>
      <c r="H317" s="272"/>
      <c r="I317" s="272"/>
      <c r="J317" s="187"/>
      <c r="K317" s="189">
        <v>34</v>
      </c>
      <c r="L317" s="187"/>
      <c r="M317" s="187"/>
      <c r="N317" s="187"/>
      <c r="O317" s="187"/>
      <c r="P317" s="187"/>
      <c r="Q317" s="187"/>
      <c r="R317" s="190"/>
      <c r="T317" s="191"/>
      <c r="U317" s="187"/>
      <c r="V317" s="187"/>
      <c r="W317" s="187"/>
      <c r="X317" s="187"/>
      <c r="Y317" s="187"/>
      <c r="Z317" s="187"/>
      <c r="AA317" s="192"/>
      <c r="AT317" s="193" t="s">
        <v>199</v>
      </c>
      <c r="AU317" s="193" t="s">
        <v>88</v>
      </c>
      <c r="AV317" s="11" t="s">
        <v>181</v>
      </c>
      <c r="AW317" s="11" t="s">
        <v>37</v>
      </c>
      <c r="AX317" s="11" t="s">
        <v>88</v>
      </c>
      <c r="AY317" s="193" t="s">
        <v>176</v>
      </c>
    </row>
    <row r="318" spans="2:65" s="1" customFormat="1" ht="22.5" customHeight="1">
      <c r="B318" s="38"/>
      <c r="C318" s="202" t="s">
        <v>602</v>
      </c>
      <c r="D318" s="202" t="s">
        <v>352</v>
      </c>
      <c r="E318" s="203" t="s">
        <v>2808</v>
      </c>
      <c r="F318" s="307" t="s">
        <v>2809</v>
      </c>
      <c r="G318" s="307"/>
      <c r="H318" s="307"/>
      <c r="I318" s="307"/>
      <c r="J318" s="204" t="s">
        <v>461</v>
      </c>
      <c r="K318" s="205">
        <v>34</v>
      </c>
      <c r="L318" s="308">
        <v>0</v>
      </c>
      <c r="M318" s="309"/>
      <c r="N318" s="310">
        <f>ROUND(L318*K318,2)</f>
        <v>0</v>
      </c>
      <c r="O318" s="268"/>
      <c r="P318" s="268"/>
      <c r="Q318" s="268"/>
      <c r="R318" s="40"/>
      <c r="T318" s="175" t="s">
        <v>22</v>
      </c>
      <c r="U318" s="47" t="s">
        <v>45</v>
      </c>
      <c r="V318" s="39"/>
      <c r="W318" s="176">
        <f>V318*K318</f>
        <v>0</v>
      </c>
      <c r="X318" s="176">
        <v>0</v>
      </c>
      <c r="Y318" s="176">
        <f>X318*K318</f>
        <v>0</v>
      </c>
      <c r="Z318" s="176">
        <v>0</v>
      </c>
      <c r="AA318" s="177">
        <f>Z318*K318</f>
        <v>0</v>
      </c>
      <c r="AR318" s="21" t="s">
        <v>209</v>
      </c>
      <c r="AT318" s="21" t="s">
        <v>352</v>
      </c>
      <c r="AU318" s="21" t="s">
        <v>88</v>
      </c>
      <c r="AY318" s="21" t="s">
        <v>176</v>
      </c>
      <c r="BE318" s="113">
        <f>IF(U318="základní",N318,0)</f>
        <v>0</v>
      </c>
      <c r="BF318" s="113">
        <f>IF(U318="snížená",N318,0)</f>
        <v>0</v>
      </c>
      <c r="BG318" s="113">
        <f>IF(U318="zákl. přenesená",N318,0)</f>
        <v>0</v>
      </c>
      <c r="BH318" s="113">
        <f>IF(U318="sníž. přenesená",N318,0)</f>
        <v>0</v>
      </c>
      <c r="BI318" s="113">
        <f>IF(U318="nulová",N318,0)</f>
        <v>0</v>
      </c>
      <c r="BJ318" s="21" t="s">
        <v>88</v>
      </c>
      <c r="BK318" s="113">
        <f>ROUND(L318*K318,2)</f>
        <v>0</v>
      </c>
      <c r="BL318" s="21" t="s">
        <v>181</v>
      </c>
      <c r="BM318" s="21" t="s">
        <v>3250</v>
      </c>
    </row>
    <row r="319" spans="2:47" s="1" customFormat="1" ht="22.5" customHeight="1">
      <c r="B319" s="38"/>
      <c r="C319" s="39"/>
      <c r="D319" s="39"/>
      <c r="E319" s="39"/>
      <c r="F319" s="315" t="s">
        <v>2810</v>
      </c>
      <c r="G319" s="316"/>
      <c r="H319" s="316"/>
      <c r="I319" s="316"/>
      <c r="J319" s="39"/>
      <c r="K319" s="39"/>
      <c r="L319" s="39"/>
      <c r="M319" s="39"/>
      <c r="N319" s="39"/>
      <c r="O319" s="39"/>
      <c r="P319" s="39"/>
      <c r="Q319" s="39"/>
      <c r="R319" s="40"/>
      <c r="T319" s="146"/>
      <c r="U319" s="39"/>
      <c r="V319" s="39"/>
      <c r="W319" s="39"/>
      <c r="X319" s="39"/>
      <c r="Y319" s="39"/>
      <c r="Z319" s="39"/>
      <c r="AA319" s="81"/>
      <c r="AT319" s="21" t="s">
        <v>475</v>
      </c>
      <c r="AU319" s="21" t="s">
        <v>88</v>
      </c>
    </row>
    <row r="320" spans="2:51" s="10" customFormat="1" ht="22.5" customHeight="1">
      <c r="B320" s="178"/>
      <c r="C320" s="179"/>
      <c r="D320" s="179"/>
      <c r="E320" s="180" t="s">
        <v>22</v>
      </c>
      <c r="F320" s="303" t="s">
        <v>3249</v>
      </c>
      <c r="G320" s="304"/>
      <c r="H320" s="304"/>
      <c r="I320" s="304"/>
      <c r="J320" s="179"/>
      <c r="K320" s="181">
        <v>34</v>
      </c>
      <c r="L320" s="179"/>
      <c r="M320" s="179"/>
      <c r="N320" s="179"/>
      <c r="O320" s="179"/>
      <c r="P320" s="179"/>
      <c r="Q320" s="179"/>
      <c r="R320" s="182"/>
      <c r="T320" s="183"/>
      <c r="U320" s="179"/>
      <c r="V320" s="179"/>
      <c r="W320" s="179"/>
      <c r="X320" s="179"/>
      <c r="Y320" s="179"/>
      <c r="Z320" s="179"/>
      <c r="AA320" s="184"/>
      <c r="AT320" s="185" t="s">
        <v>199</v>
      </c>
      <c r="AU320" s="185" t="s">
        <v>88</v>
      </c>
      <c r="AV320" s="10" t="s">
        <v>140</v>
      </c>
      <c r="AW320" s="10" t="s">
        <v>37</v>
      </c>
      <c r="AX320" s="10" t="s">
        <v>80</v>
      </c>
      <c r="AY320" s="185" t="s">
        <v>176</v>
      </c>
    </row>
    <row r="321" spans="2:51" s="11" customFormat="1" ht="22.5" customHeight="1">
      <c r="B321" s="186"/>
      <c r="C321" s="187"/>
      <c r="D321" s="187"/>
      <c r="E321" s="188" t="s">
        <v>22</v>
      </c>
      <c r="F321" s="271" t="s">
        <v>200</v>
      </c>
      <c r="G321" s="272"/>
      <c r="H321" s="272"/>
      <c r="I321" s="272"/>
      <c r="J321" s="187"/>
      <c r="K321" s="189">
        <v>34</v>
      </c>
      <c r="L321" s="187"/>
      <c r="M321" s="187"/>
      <c r="N321" s="187"/>
      <c r="O321" s="187"/>
      <c r="P321" s="187"/>
      <c r="Q321" s="187"/>
      <c r="R321" s="190"/>
      <c r="T321" s="191"/>
      <c r="U321" s="187"/>
      <c r="V321" s="187"/>
      <c r="W321" s="187"/>
      <c r="X321" s="187"/>
      <c r="Y321" s="187"/>
      <c r="Z321" s="187"/>
      <c r="AA321" s="192"/>
      <c r="AT321" s="193" t="s">
        <v>199</v>
      </c>
      <c r="AU321" s="193" t="s">
        <v>88</v>
      </c>
      <c r="AV321" s="11" t="s">
        <v>181</v>
      </c>
      <c r="AW321" s="11" t="s">
        <v>37</v>
      </c>
      <c r="AX321" s="11" t="s">
        <v>88</v>
      </c>
      <c r="AY321" s="193" t="s">
        <v>176</v>
      </c>
    </row>
    <row r="322" spans="2:65" s="1" customFormat="1" ht="44.25" customHeight="1">
      <c r="B322" s="38"/>
      <c r="C322" s="202" t="s">
        <v>606</v>
      </c>
      <c r="D322" s="202" t="s">
        <v>352</v>
      </c>
      <c r="E322" s="203" t="s">
        <v>2811</v>
      </c>
      <c r="F322" s="307" t="s">
        <v>2812</v>
      </c>
      <c r="G322" s="307"/>
      <c r="H322" s="307"/>
      <c r="I322" s="307"/>
      <c r="J322" s="204" t="s">
        <v>461</v>
      </c>
      <c r="K322" s="205">
        <v>26</v>
      </c>
      <c r="L322" s="308">
        <v>0</v>
      </c>
      <c r="M322" s="309"/>
      <c r="N322" s="310">
        <f>ROUND(L322*K322,2)</f>
        <v>0</v>
      </c>
      <c r="O322" s="268"/>
      <c r="P322" s="268"/>
      <c r="Q322" s="268"/>
      <c r="R322" s="40"/>
      <c r="T322" s="175" t="s">
        <v>22</v>
      </c>
      <c r="U322" s="47" t="s">
        <v>45</v>
      </c>
      <c r="V322" s="39"/>
      <c r="W322" s="176">
        <f>V322*K322</f>
        <v>0</v>
      </c>
      <c r="X322" s="176">
        <v>0</v>
      </c>
      <c r="Y322" s="176">
        <f>X322*K322</f>
        <v>0</v>
      </c>
      <c r="Z322" s="176">
        <v>0</v>
      </c>
      <c r="AA322" s="177">
        <f>Z322*K322</f>
        <v>0</v>
      </c>
      <c r="AR322" s="21" t="s">
        <v>209</v>
      </c>
      <c r="AT322" s="21" t="s">
        <v>352</v>
      </c>
      <c r="AU322" s="21" t="s">
        <v>88</v>
      </c>
      <c r="AY322" s="21" t="s">
        <v>176</v>
      </c>
      <c r="BE322" s="113">
        <f>IF(U322="základní",N322,0)</f>
        <v>0</v>
      </c>
      <c r="BF322" s="113">
        <f>IF(U322="snížená",N322,0)</f>
        <v>0</v>
      </c>
      <c r="BG322" s="113">
        <f>IF(U322="zákl. přenesená",N322,0)</f>
        <v>0</v>
      </c>
      <c r="BH322" s="113">
        <f>IF(U322="sníž. přenesená",N322,0)</f>
        <v>0</v>
      </c>
      <c r="BI322" s="113">
        <f>IF(U322="nulová",N322,0)</f>
        <v>0</v>
      </c>
      <c r="BJ322" s="21" t="s">
        <v>88</v>
      </c>
      <c r="BK322" s="113">
        <f>ROUND(L322*K322,2)</f>
        <v>0</v>
      </c>
      <c r="BL322" s="21" t="s">
        <v>181</v>
      </c>
      <c r="BM322" s="21" t="s">
        <v>3251</v>
      </c>
    </row>
    <row r="323" spans="2:51" s="10" customFormat="1" ht="22.5" customHeight="1">
      <c r="B323" s="178"/>
      <c r="C323" s="179"/>
      <c r="D323" s="179"/>
      <c r="E323" s="180" t="s">
        <v>22</v>
      </c>
      <c r="F323" s="269" t="s">
        <v>3252</v>
      </c>
      <c r="G323" s="270"/>
      <c r="H323" s="270"/>
      <c r="I323" s="270"/>
      <c r="J323" s="179"/>
      <c r="K323" s="181">
        <v>26</v>
      </c>
      <c r="L323" s="179"/>
      <c r="M323" s="179"/>
      <c r="N323" s="179"/>
      <c r="O323" s="179"/>
      <c r="P323" s="179"/>
      <c r="Q323" s="179"/>
      <c r="R323" s="182"/>
      <c r="T323" s="183"/>
      <c r="U323" s="179"/>
      <c r="V323" s="179"/>
      <c r="W323" s="179"/>
      <c r="X323" s="179"/>
      <c r="Y323" s="179"/>
      <c r="Z323" s="179"/>
      <c r="AA323" s="184"/>
      <c r="AT323" s="185" t="s">
        <v>199</v>
      </c>
      <c r="AU323" s="185" t="s">
        <v>88</v>
      </c>
      <c r="AV323" s="10" t="s">
        <v>140</v>
      </c>
      <c r="AW323" s="10" t="s">
        <v>37</v>
      </c>
      <c r="AX323" s="10" t="s">
        <v>80</v>
      </c>
      <c r="AY323" s="185" t="s">
        <v>176</v>
      </c>
    </row>
    <row r="324" spans="2:51" s="11" customFormat="1" ht="22.5" customHeight="1">
      <c r="B324" s="186"/>
      <c r="C324" s="187"/>
      <c r="D324" s="187"/>
      <c r="E324" s="188" t="s">
        <v>22</v>
      </c>
      <c r="F324" s="271" t="s">
        <v>200</v>
      </c>
      <c r="G324" s="272"/>
      <c r="H324" s="272"/>
      <c r="I324" s="272"/>
      <c r="J324" s="187"/>
      <c r="K324" s="189">
        <v>26</v>
      </c>
      <c r="L324" s="187"/>
      <c r="M324" s="187"/>
      <c r="N324" s="187"/>
      <c r="O324" s="187"/>
      <c r="P324" s="187"/>
      <c r="Q324" s="187"/>
      <c r="R324" s="190"/>
      <c r="T324" s="191"/>
      <c r="U324" s="187"/>
      <c r="V324" s="187"/>
      <c r="W324" s="187"/>
      <c r="X324" s="187"/>
      <c r="Y324" s="187"/>
      <c r="Z324" s="187"/>
      <c r="AA324" s="192"/>
      <c r="AT324" s="193" t="s">
        <v>199</v>
      </c>
      <c r="AU324" s="193" t="s">
        <v>88</v>
      </c>
      <c r="AV324" s="11" t="s">
        <v>181</v>
      </c>
      <c r="AW324" s="11" t="s">
        <v>37</v>
      </c>
      <c r="AX324" s="11" t="s">
        <v>88</v>
      </c>
      <c r="AY324" s="193" t="s">
        <v>176</v>
      </c>
    </row>
    <row r="325" spans="2:65" s="1" customFormat="1" ht="44.25" customHeight="1">
      <c r="B325" s="38"/>
      <c r="C325" s="202" t="s">
        <v>610</v>
      </c>
      <c r="D325" s="202" t="s">
        <v>352</v>
      </c>
      <c r="E325" s="203" t="s">
        <v>2814</v>
      </c>
      <c r="F325" s="307" t="s">
        <v>2815</v>
      </c>
      <c r="G325" s="307"/>
      <c r="H325" s="307"/>
      <c r="I325" s="307"/>
      <c r="J325" s="204" t="s">
        <v>461</v>
      </c>
      <c r="K325" s="205">
        <v>8</v>
      </c>
      <c r="L325" s="308">
        <v>0</v>
      </c>
      <c r="M325" s="309"/>
      <c r="N325" s="310">
        <f>ROUND(L325*K325,2)</f>
        <v>0</v>
      </c>
      <c r="O325" s="268"/>
      <c r="P325" s="268"/>
      <c r="Q325" s="268"/>
      <c r="R325" s="40"/>
      <c r="T325" s="175" t="s">
        <v>22</v>
      </c>
      <c r="U325" s="47" t="s">
        <v>45</v>
      </c>
      <c r="V325" s="39"/>
      <c r="W325" s="176">
        <f>V325*K325</f>
        <v>0</v>
      </c>
      <c r="X325" s="176">
        <v>0</v>
      </c>
      <c r="Y325" s="176">
        <f>X325*K325</f>
        <v>0</v>
      </c>
      <c r="Z325" s="176">
        <v>0</v>
      </c>
      <c r="AA325" s="177">
        <f>Z325*K325</f>
        <v>0</v>
      </c>
      <c r="AR325" s="21" t="s">
        <v>209</v>
      </c>
      <c r="AT325" s="21" t="s">
        <v>352</v>
      </c>
      <c r="AU325" s="21" t="s">
        <v>88</v>
      </c>
      <c r="AY325" s="21" t="s">
        <v>176</v>
      </c>
      <c r="BE325" s="113">
        <f>IF(U325="základní",N325,0)</f>
        <v>0</v>
      </c>
      <c r="BF325" s="113">
        <f>IF(U325="snížená",N325,0)</f>
        <v>0</v>
      </c>
      <c r="BG325" s="113">
        <f>IF(U325="zákl. přenesená",N325,0)</f>
        <v>0</v>
      </c>
      <c r="BH325" s="113">
        <f>IF(U325="sníž. přenesená",N325,0)</f>
        <v>0</v>
      </c>
      <c r="BI325" s="113">
        <f>IF(U325="nulová",N325,0)</f>
        <v>0</v>
      </c>
      <c r="BJ325" s="21" t="s">
        <v>88</v>
      </c>
      <c r="BK325" s="113">
        <f>ROUND(L325*K325,2)</f>
        <v>0</v>
      </c>
      <c r="BL325" s="21" t="s">
        <v>181</v>
      </c>
      <c r="BM325" s="21" t="s">
        <v>3253</v>
      </c>
    </row>
    <row r="326" spans="2:51" s="10" customFormat="1" ht="22.5" customHeight="1">
      <c r="B326" s="178"/>
      <c r="C326" s="179"/>
      <c r="D326" s="179"/>
      <c r="E326" s="180" t="s">
        <v>22</v>
      </c>
      <c r="F326" s="269" t="s">
        <v>3254</v>
      </c>
      <c r="G326" s="270"/>
      <c r="H326" s="270"/>
      <c r="I326" s="270"/>
      <c r="J326" s="179"/>
      <c r="K326" s="181">
        <v>8</v>
      </c>
      <c r="L326" s="179"/>
      <c r="M326" s="179"/>
      <c r="N326" s="179"/>
      <c r="O326" s="179"/>
      <c r="P326" s="179"/>
      <c r="Q326" s="179"/>
      <c r="R326" s="182"/>
      <c r="T326" s="183"/>
      <c r="U326" s="179"/>
      <c r="V326" s="179"/>
      <c r="W326" s="179"/>
      <c r="X326" s="179"/>
      <c r="Y326" s="179"/>
      <c r="Z326" s="179"/>
      <c r="AA326" s="184"/>
      <c r="AT326" s="185" t="s">
        <v>199</v>
      </c>
      <c r="AU326" s="185" t="s">
        <v>88</v>
      </c>
      <c r="AV326" s="10" t="s">
        <v>140</v>
      </c>
      <c r="AW326" s="10" t="s">
        <v>37</v>
      </c>
      <c r="AX326" s="10" t="s">
        <v>80</v>
      </c>
      <c r="AY326" s="185" t="s">
        <v>176</v>
      </c>
    </row>
    <row r="327" spans="2:51" s="11" customFormat="1" ht="22.5" customHeight="1">
      <c r="B327" s="186"/>
      <c r="C327" s="187"/>
      <c r="D327" s="187"/>
      <c r="E327" s="188" t="s">
        <v>22</v>
      </c>
      <c r="F327" s="271" t="s">
        <v>200</v>
      </c>
      <c r="G327" s="272"/>
      <c r="H327" s="272"/>
      <c r="I327" s="272"/>
      <c r="J327" s="187"/>
      <c r="K327" s="189">
        <v>8</v>
      </c>
      <c r="L327" s="187"/>
      <c r="M327" s="187"/>
      <c r="N327" s="187"/>
      <c r="O327" s="187"/>
      <c r="P327" s="187"/>
      <c r="Q327" s="187"/>
      <c r="R327" s="190"/>
      <c r="T327" s="191"/>
      <c r="U327" s="187"/>
      <c r="V327" s="187"/>
      <c r="W327" s="187"/>
      <c r="X327" s="187"/>
      <c r="Y327" s="187"/>
      <c r="Z327" s="187"/>
      <c r="AA327" s="192"/>
      <c r="AT327" s="193" t="s">
        <v>199</v>
      </c>
      <c r="AU327" s="193" t="s">
        <v>88</v>
      </c>
      <c r="AV327" s="11" t="s">
        <v>181</v>
      </c>
      <c r="AW327" s="11" t="s">
        <v>37</v>
      </c>
      <c r="AX327" s="11" t="s">
        <v>88</v>
      </c>
      <c r="AY327" s="193" t="s">
        <v>176</v>
      </c>
    </row>
    <row r="328" spans="2:65" s="1" customFormat="1" ht="31.5" customHeight="1">
      <c r="B328" s="38"/>
      <c r="C328" s="202" t="s">
        <v>615</v>
      </c>
      <c r="D328" s="202" t="s">
        <v>352</v>
      </c>
      <c r="E328" s="203" t="s">
        <v>2819</v>
      </c>
      <c r="F328" s="307" t="s">
        <v>2820</v>
      </c>
      <c r="G328" s="307"/>
      <c r="H328" s="307"/>
      <c r="I328" s="307"/>
      <c r="J328" s="204" t="s">
        <v>461</v>
      </c>
      <c r="K328" s="205">
        <v>29</v>
      </c>
      <c r="L328" s="308">
        <v>0</v>
      </c>
      <c r="M328" s="309"/>
      <c r="N328" s="310">
        <f>ROUND(L328*K328,2)</f>
        <v>0</v>
      </c>
      <c r="O328" s="268"/>
      <c r="P328" s="268"/>
      <c r="Q328" s="268"/>
      <c r="R328" s="40"/>
      <c r="T328" s="175" t="s">
        <v>22</v>
      </c>
      <c r="U328" s="47" t="s">
        <v>45</v>
      </c>
      <c r="V328" s="39"/>
      <c r="W328" s="176">
        <f>V328*K328</f>
        <v>0</v>
      </c>
      <c r="X328" s="176">
        <v>0</v>
      </c>
      <c r="Y328" s="176">
        <f>X328*K328</f>
        <v>0</v>
      </c>
      <c r="Z328" s="176">
        <v>0</v>
      </c>
      <c r="AA328" s="177">
        <f>Z328*K328</f>
        <v>0</v>
      </c>
      <c r="AR328" s="21" t="s">
        <v>209</v>
      </c>
      <c r="AT328" s="21" t="s">
        <v>352</v>
      </c>
      <c r="AU328" s="21" t="s">
        <v>88</v>
      </c>
      <c r="AY328" s="21" t="s">
        <v>176</v>
      </c>
      <c r="BE328" s="113">
        <f>IF(U328="základní",N328,0)</f>
        <v>0</v>
      </c>
      <c r="BF328" s="113">
        <f>IF(U328="snížená",N328,0)</f>
        <v>0</v>
      </c>
      <c r="BG328" s="113">
        <f>IF(U328="zákl. přenesená",N328,0)</f>
        <v>0</v>
      </c>
      <c r="BH328" s="113">
        <f>IF(U328="sníž. přenesená",N328,0)</f>
        <v>0</v>
      </c>
      <c r="BI328" s="113">
        <f>IF(U328="nulová",N328,0)</f>
        <v>0</v>
      </c>
      <c r="BJ328" s="21" t="s">
        <v>88</v>
      </c>
      <c r="BK328" s="113">
        <f>ROUND(L328*K328,2)</f>
        <v>0</v>
      </c>
      <c r="BL328" s="21" t="s">
        <v>181</v>
      </c>
      <c r="BM328" s="21" t="s">
        <v>3255</v>
      </c>
    </row>
    <row r="329" spans="2:47" s="1" customFormat="1" ht="22.5" customHeight="1">
      <c r="B329" s="38"/>
      <c r="C329" s="39"/>
      <c r="D329" s="39"/>
      <c r="E329" s="39"/>
      <c r="F329" s="315" t="s">
        <v>2821</v>
      </c>
      <c r="G329" s="316"/>
      <c r="H329" s="316"/>
      <c r="I329" s="316"/>
      <c r="J329" s="39"/>
      <c r="K329" s="39"/>
      <c r="L329" s="39"/>
      <c r="M329" s="39"/>
      <c r="N329" s="39"/>
      <c r="O329" s="39"/>
      <c r="P329" s="39"/>
      <c r="Q329" s="39"/>
      <c r="R329" s="40"/>
      <c r="T329" s="146"/>
      <c r="U329" s="39"/>
      <c r="V329" s="39"/>
      <c r="W329" s="39"/>
      <c r="X329" s="39"/>
      <c r="Y329" s="39"/>
      <c r="Z329" s="39"/>
      <c r="AA329" s="81"/>
      <c r="AT329" s="21" t="s">
        <v>475</v>
      </c>
      <c r="AU329" s="21" t="s">
        <v>88</v>
      </c>
    </row>
    <row r="330" spans="2:51" s="10" customFormat="1" ht="22.5" customHeight="1">
      <c r="B330" s="178"/>
      <c r="C330" s="179"/>
      <c r="D330" s="179"/>
      <c r="E330" s="180" t="s">
        <v>22</v>
      </c>
      <c r="F330" s="303" t="s">
        <v>3256</v>
      </c>
      <c r="G330" s="304"/>
      <c r="H330" s="304"/>
      <c r="I330" s="304"/>
      <c r="J330" s="179"/>
      <c r="K330" s="181">
        <v>29</v>
      </c>
      <c r="L330" s="179"/>
      <c r="M330" s="179"/>
      <c r="N330" s="179"/>
      <c r="O330" s="179"/>
      <c r="P330" s="179"/>
      <c r="Q330" s="179"/>
      <c r="R330" s="182"/>
      <c r="T330" s="183"/>
      <c r="U330" s="179"/>
      <c r="V330" s="179"/>
      <c r="W330" s="179"/>
      <c r="X330" s="179"/>
      <c r="Y330" s="179"/>
      <c r="Z330" s="179"/>
      <c r="AA330" s="184"/>
      <c r="AT330" s="185" t="s">
        <v>199</v>
      </c>
      <c r="AU330" s="185" t="s">
        <v>88</v>
      </c>
      <c r="AV330" s="10" t="s">
        <v>140</v>
      </c>
      <c r="AW330" s="10" t="s">
        <v>37</v>
      </c>
      <c r="AX330" s="10" t="s">
        <v>80</v>
      </c>
      <c r="AY330" s="185" t="s">
        <v>176</v>
      </c>
    </row>
    <row r="331" spans="2:51" s="11" customFormat="1" ht="22.5" customHeight="1">
      <c r="B331" s="186"/>
      <c r="C331" s="187"/>
      <c r="D331" s="187"/>
      <c r="E331" s="188" t="s">
        <v>22</v>
      </c>
      <c r="F331" s="271" t="s">
        <v>200</v>
      </c>
      <c r="G331" s="272"/>
      <c r="H331" s="272"/>
      <c r="I331" s="272"/>
      <c r="J331" s="187"/>
      <c r="K331" s="189">
        <v>29</v>
      </c>
      <c r="L331" s="187"/>
      <c r="M331" s="187"/>
      <c r="N331" s="187"/>
      <c r="O331" s="187"/>
      <c r="P331" s="187"/>
      <c r="Q331" s="187"/>
      <c r="R331" s="190"/>
      <c r="T331" s="191"/>
      <c r="U331" s="187"/>
      <c r="V331" s="187"/>
      <c r="W331" s="187"/>
      <c r="X331" s="187"/>
      <c r="Y331" s="187"/>
      <c r="Z331" s="187"/>
      <c r="AA331" s="192"/>
      <c r="AT331" s="193" t="s">
        <v>199</v>
      </c>
      <c r="AU331" s="193" t="s">
        <v>88</v>
      </c>
      <c r="AV331" s="11" t="s">
        <v>181</v>
      </c>
      <c r="AW331" s="11" t="s">
        <v>37</v>
      </c>
      <c r="AX331" s="11" t="s">
        <v>88</v>
      </c>
      <c r="AY331" s="193" t="s">
        <v>176</v>
      </c>
    </row>
    <row r="332" spans="2:65" s="1" customFormat="1" ht="44.25" customHeight="1">
      <c r="B332" s="38"/>
      <c r="C332" s="202" t="s">
        <v>622</v>
      </c>
      <c r="D332" s="202" t="s">
        <v>352</v>
      </c>
      <c r="E332" s="203" t="s">
        <v>2825</v>
      </c>
      <c r="F332" s="307" t="s">
        <v>2826</v>
      </c>
      <c r="G332" s="307"/>
      <c r="H332" s="307"/>
      <c r="I332" s="307"/>
      <c r="J332" s="204" t="s">
        <v>461</v>
      </c>
      <c r="K332" s="205">
        <v>18</v>
      </c>
      <c r="L332" s="308">
        <v>0</v>
      </c>
      <c r="M332" s="309"/>
      <c r="N332" s="310">
        <f>ROUND(L332*K332,2)</f>
        <v>0</v>
      </c>
      <c r="O332" s="268"/>
      <c r="P332" s="268"/>
      <c r="Q332" s="268"/>
      <c r="R332" s="40"/>
      <c r="T332" s="175" t="s">
        <v>22</v>
      </c>
      <c r="U332" s="47" t="s">
        <v>45</v>
      </c>
      <c r="V332" s="39"/>
      <c r="W332" s="176">
        <f>V332*K332</f>
        <v>0</v>
      </c>
      <c r="X332" s="176">
        <v>0</v>
      </c>
      <c r="Y332" s="176">
        <f>X332*K332</f>
        <v>0</v>
      </c>
      <c r="Z332" s="176">
        <v>0</v>
      </c>
      <c r="AA332" s="177">
        <f>Z332*K332</f>
        <v>0</v>
      </c>
      <c r="AR332" s="21" t="s">
        <v>209</v>
      </c>
      <c r="AT332" s="21" t="s">
        <v>352</v>
      </c>
      <c r="AU332" s="21" t="s">
        <v>88</v>
      </c>
      <c r="AY332" s="21" t="s">
        <v>176</v>
      </c>
      <c r="BE332" s="113">
        <f>IF(U332="základní",N332,0)</f>
        <v>0</v>
      </c>
      <c r="BF332" s="113">
        <f>IF(U332="snížená",N332,0)</f>
        <v>0</v>
      </c>
      <c r="BG332" s="113">
        <f>IF(U332="zákl. přenesená",N332,0)</f>
        <v>0</v>
      </c>
      <c r="BH332" s="113">
        <f>IF(U332="sníž. přenesená",N332,0)</f>
        <v>0</v>
      </c>
      <c r="BI332" s="113">
        <f>IF(U332="nulová",N332,0)</f>
        <v>0</v>
      </c>
      <c r="BJ332" s="21" t="s">
        <v>88</v>
      </c>
      <c r="BK332" s="113">
        <f>ROUND(L332*K332,2)</f>
        <v>0</v>
      </c>
      <c r="BL332" s="21" t="s">
        <v>181</v>
      </c>
      <c r="BM332" s="21" t="s">
        <v>3257</v>
      </c>
    </row>
    <row r="333" spans="2:51" s="10" customFormat="1" ht="22.5" customHeight="1">
      <c r="B333" s="178"/>
      <c r="C333" s="179"/>
      <c r="D333" s="179"/>
      <c r="E333" s="180" t="s">
        <v>22</v>
      </c>
      <c r="F333" s="269" t="s">
        <v>3258</v>
      </c>
      <c r="G333" s="270"/>
      <c r="H333" s="270"/>
      <c r="I333" s="270"/>
      <c r="J333" s="179"/>
      <c r="K333" s="181">
        <v>18</v>
      </c>
      <c r="L333" s="179"/>
      <c r="M333" s="179"/>
      <c r="N333" s="179"/>
      <c r="O333" s="179"/>
      <c r="P333" s="179"/>
      <c r="Q333" s="179"/>
      <c r="R333" s="182"/>
      <c r="T333" s="183"/>
      <c r="U333" s="179"/>
      <c r="V333" s="179"/>
      <c r="W333" s="179"/>
      <c r="X333" s="179"/>
      <c r="Y333" s="179"/>
      <c r="Z333" s="179"/>
      <c r="AA333" s="184"/>
      <c r="AT333" s="185" t="s">
        <v>199</v>
      </c>
      <c r="AU333" s="185" t="s">
        <v>88</v>
      </c>
      <c r="AV333" s="10" t="s">
        <v>140</v>
      </c>
      <c r="AW333" s="10" t="s">
        <v>37</v>
      </c>
      <c r="AX333" s="10" t="s">
        <v>80</v>
      </c>
      <c r="AY333" s="185" t="s">
        <v>176</v>
      </c>
    </row>
    <row r="334" spans="2:51" s="11" customFormat="1" ht="22.5" customHeight="1">
      <c r="B334" s="186"/>
      <c r="C334" s="187"/>
      <c r="D334" s="187"/>
      <c r="E334" s="188" t="s">
        <v>22</v>
      </c>
      <c r="F334" s="271" t="s">
        <v>200</v>
      </c>
      <c r="G334" s="272"/>
      <c r="H334" s="272"/>
      <c r="I334" s="272"/>
      <c r="J334" s="187"/>
      <c r="K334" s="189">
        <v>18</v>
      </c>
      <c r="L334" s="187"/>
      <c r="M334" s="187"/>
      <c r="N334" s="187"/>
      <c r="O334" s="187"/>
      <c r="P334" s="187"/>
      <c r="Q334" s="187"/>
      <c r="R334" s="190"/>
      <c r="T334" s="191"/>
      <c r="U334" s="187"/>
      <c r="V334" s="187"/>
      <c r="W334" s="187"/>
      <c r="X334" s="187"/>
      <c r="Y334" s="187"/>
      <c r="Z334" s="187"/>
      <c r="AA334" s="192"/>
      <c r="AT334" s="193" t="s">
        <v>199</v>
      </c>
      <c r="AU334" s="193" t="s">
        <v>88</v>
      </c>
      <c r="AV334" s="11" t="s">
        <v>181</v>
      </c>
      <c r="AW334" s="11" t="s">
        <v>37</v>
      </c>
      <c r="AX334" s="11" t="s">
        <v>88</v>
      </c>
      <c r="AY334" s="193" t="s">
        <v>176</v>
      </c>
    </row>
    <row r="335" spans="2:65" s="1" customFormat="1" ht="31.5" customHeight="1">
      <c r="B335" s="38"/>
      <c r="C335" s="202" t="s">
        <v>627</v>
      </c>
      <c r="D335" s="202" t="s">
        <v>352</v>
      </c>
      <c r="E335" s="203" t="s">
        <v>2828</v>
      </c>
      <c r="F335" s="307" t="s">
        <v>2829</v>
      </c>
      <c r="G335" s="307"/>
      <c r="H335" s="307"/>
      <c r="I335" s="307"/>
      <c r="J335" s="204" t="s">
        <v>461</v>
      </c>
      <c r="K335" s="205">
        <v>2</v>
      </c>
      <c r="L335" s="308">
        <v>0</v>
      </c>
      <c r="M335" s="309"/>
      <c r="N335" s="310">
        <f>ROUND(L335*K335,2)</f>
        <v>0</v>
      </c>
      <c r="O335" s="268"/>
      <c r="P335" s="268"/>
      <c r="Q335" s="268"/>
      <c r="R335" s="40"/>
      <c r="T335" s="175" t="s">
        <v>22</v>
      </c>
      <c r="U335" s="47" t="s">
        <v>45</v>
      </c>
      <c r="V335" s="39"/>
      <c r="W335" s="176">
        <f>V335*K335</f>
        <v>0</v>
      </c>
      <c r="X335" s="176">
        <v>0</v>
      </c>
      <c r="Y335" s="176">
        <f>X335*K335</f>
        <v>0</v>
      </c>
      <c r="Z335" s="176">
        <v>0</v>
      </c>
      <c r="AA335" s="177">
        <f>Z335*K335</f>
        <v>0</v>
      </c>
      <c r="AR335" s="21" t="s">
        <v>209</v>
      </c>
      <c r="AT335" s="21" t="s">
        <v>352</v>
      </c>
      <c r="AU335" s="21" t="s">
        <v>88</v>
      </c>
      <c r="AY335" s="21" t="s">
        <v>176</v>
      </c>
      <c r="BE335" s="113">
        <f>IF(U335="základní",N335,0)</f>
        <v>0</v>
      </c>
      <c r="BF335" s="113">
        <f>IF(U335="snížená",N335,0)</f>
        <v>0</v>
      </c>
      <c r="BG335" s="113">
        <f>IF(U335="zákl. přenesená",N335,0)</f>
        <v>0</v>
      </c>
      <c r="BH335" s="113">
        <f>IF(U335="sníž. přenesená",N335,0)</f>
        <v>0</v>
      </c>
      <c r="BI335" s="113">
        <f>IF(U335="nulová",N335,0)</f>
        <v>0</v>
      </c>
      <c r="BJ335" s="21" t="s">
        <v>88</v>
      </c>
      <c r="BK335" s="113">
        <f>ROUND(L335*K335,2)</f>
        <v>0</v>
      </c>
      <c r="BL335" s="21" t="s">
        <v>181</v>
      </c>
      <c r="BM335" s="21" t="s">
        <v>3259</v>
      </c>
    </row>
    <row r="336" spans="2:51" s="10" customFormat="1" ht="22.5" customHeight="1">
      <c r="B336" s="178"/>
      <c r="C336" s="179"/>
      <c r="D336" s="179"/>
      <c r="E336" s="180" t="s">
        <v>22</v>
      </c>
      <c r="F336" s="269" t="s">
        <v>3045</v>
      </c>
      <c r="G336" s="270"/>
      <c r="H336" s="270"/>
      <c r="I336" s="270"/>
      <c r="J336" s="179"/>
      <c r="K336" s="181">
        <v>2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199</v>
      </c>
      <c r="AU336" s="185" t="s">
        <v>88</v>
      </c>
      <c r="AV336" s="10" t="s">
        <v>140</v>
      </c>
      <c r="AW336" s="10" t="s">
        <v>37</v>
      </c>
      <c r="AX336" s="10" t="s">
        <v>80</v>
      </c>
      <c r="AY336" s="185" t="s">
        <v>176</v>
      </c>
    </row>
    <row r="337" spans="2:51" s="11" customFormat="1" ht="22.5" customHeight="1">
      <c r="B337" s="186"/>
      <c r="C337" s="187"/>
      <c r="D337" s="187"/>
      <c r="E337" s="188" t="s">
        <v>22</v>
      </c>
      <c r="F337" s="271" t="s">
        <v>200</v>
      </c>
      <c r="G337" s="272"/>
      <c r="H337" s="272"/>
      <c r="I337" s="272"/>
      <c r="J337" s="187"/>
      <c r="K337" s="189">
        <v>2</v>
      </c>
      <c r="L337" s="187"/>
      <c r="M337" s="187"/>
      <c r="N337" s="187"/>
      <c r="O337" s="187"/>
      <c r="P337" s="187"/>
      <c r="Q337" s="187"/>
      <c r="R337" s="190"/>
      <c r="T337" s="191"/>
      <c r="U337" s="187"/>
      <c r="V337" s="187"/>
      <c r="W337" s="187"/>
      <c r="X337" s="187"/>
      <c r="Y337" s="187"/>
      <c r="Z337" s="187"/>
      <c r="AA337" s="192"/>
      <c r="AT337" s="193" t="s">
        <v>199</v>
      </c>
      <c r="AU337" s="193" t="s">
        <v>88</v>
      </c>
      <c r="AV337" s="11" t="s">
        <v>181</v>
      </c>
      <c r="AW337" s="11" t="s">
        <v>37</v>
      </c>
      <c r="AX337" s="11" t="s">
        <v>88</v>
      </c>
      <c r="AY337" s="193" t="s">
        <v>176</v>
      </c>
    </row>
    <row r="338" spans="2:65" s="1" customFormat="1" ht="31.5" customHeight="1">
      <c r="B338" s="38"/>
      <c r="C338" s="202" t="s">
        <v>631</v>
      </c>
      <c r="D338" s="202" t="s">
        <v>352</v>
      </c>
      <c r="E338" s="203" t="s">
        <v>2831</v>
      </c>
      <c r="F338" s="307" t="s">
        <v>2832</v>
      </c>
      <c r="G338" s="307"/>
      <c r="H338" s="307"/>
      <c r="I338" s="307"/>
      <c r="J338" s="204" t="s">
        <v>461</v>
      </c>
      <c r="K338" s="205">
        <v>18</v>
      </c>
      <c r="L338" s="308">
        <v>0</v>
      </c>
      <c r="M338" s="309"/>
      <c r="N338" s="310">
        <f>ROUND(L338*K338,2)</f>
        <v>0</v>
      </c>
      <c r="O338" s="268"/>
      <c r="P338" s="268"/>
      <c r="Q338" s="268"/>
      <c r="R338" s="40"/>
      <c r="T338" s="175" t="s">
        <v>22</v>
      </c>
      <c r="U338" s="47" t="s">
        <v>45</v>
      </c>
      <c r="V338" s="39"/>
      <c r="W338" s="176">
        <f>V338*K338</f>
        <v>0</v>
      </c>
      <c r="X338" s="176">
        <v>0</v>
      </c>
      <c r="Y338" s="176">
        <f>X338*K338</f>
        <v>0</v>
      </c>
      <c r="Z338" s="176">
        <v>0</v>
      </c>
      <c r="AA338" s="177">
        <f>Z338*K338</f>
        <v>0</v>
      </c>
      <c r="AR338" s="21" t="s">
        <v>209</v>
      </c>
      <c r="AT338" s="21" t="s">
        <v>352</v>
      </c>
      <c r="AU338" s="21" t="s">
        <v>88</v>
      </c>
      <c r="AY338" s="21" t="s">
        <v>176</v>
      </c>
      <c r="BE338" s="113">
        <f>IF(U338="základní",N338,0)</f>
        <v>0</v>
      </c>
      <c r="BF338" s="113">
        <f>IF(U338="snížená",N338,0)</f>
        <v>0</v>
      </c>
      <c r="BG338" s="113">
        <f>IF(U338="zákl. přenesená",N338,0)</f>
        <v>0</v>
      </c>
      <c r="BH338" s="113">
        <f>IF(U338="sníž. přenesená",N338,0)</f>
        <v>0</v>
      </c>
      <c r="BI338" s="113">
        <f>IF(U338="nulová",N338,0)</f>
        <v>0</v>
      </c>
      <c r="BJ338" s="21" t="s">
        <v>88</v>
      </c>
      <c r="BK338" s="113">
        <f>ROUND(L338*K338,2)</f>
        <v>0</v>
      </c>
      <c r="BL338" s="21" t="s">
        <v>181</v>
      </c>
      <c r="BM338" s="21" t="s">
        <v>3260</v>
      </c>
    </row>
    <row r="339" spans="2:51" s="10" customFormat="1" ht="22.5" customHeight="1">
      <c r="B339" s="178"/>
      <c r="C339" s="179"/>
      <c r="D339" s="179"/>
      <c r="E339" s="180" t="s">
        <v>22</v>
      </c>
      <c r="F339" s="269" t="s">
        <v>3261</v>
      </c>
      <c r="G339" s="270"/>
      <c r="H339" s="270"/>
      <c r="I339" s="270"/>
      <c r="J339" s="179"/>
      <c r="K339" s="181">
        <v>18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199</v>
      </c>
      <c r="AU339" s="185" t="s">
        <v>88</v>
      </c>
      <c r="AV339" s="10" t="s">
        <v>140</v>
      </c>
      <c r="AW339" s="10" t="s">
        <v>37</v>
      </c>
      <c r="AX339" s="10" t="s">
        <v>80</v>
      </c>
      <c r="AY339" s="185" t="s">
        <v>176</v>
      </c>
    </row>
    <row r="340" spans="2:51" s="11" customFormat="1" ht="22.5" customHeight="1">
      <c r="B340" s="186"/>
      <c r="C340" s="187"/>
      <c r="D340" s="187"/>
      <c r="E340" s="188" t="s">
        <v>22</v>
      </c>
      <c r="F340" s="271" t="s">
        <v>200</v>
      </c>
      <c r="G340" s="272"/>
      <c r="H340" s="272"/>
      <c r="I340" s="272"/>
      <c r="J340" s="187"/>
      <c r="K340" s="189">
        <v>18</v>
      </c>
      <c r="L340" s="187"/>
      <c r="M340" s="187"/>
      <c r="N340" s="187"/>
      <c r="O340" s="187"/>
      <c r="P340" s="187"/>
      <c r="Q340" s="187"/>
      <c r="R340" s="190"/>
      <c r="T340" s="191"/>
      <c r="U340" s="187"/>
      <c r="V340" s="187"/>
      <c r="W340" s="187"/>
      <c r="X340" s="187"/>
      <c r="Y340" s="187"/>
      <c r="Z340" s="187"/>
      <c r="AA340" s="192"/>
      <c r="AT340" s="193" t="s">
        <v>199</v>
      </c>
      <c r="AU340" s="193" t="s">
        <v>88</v>
      </c>
      <c r="AV340" s="11" t="s">
        <v>181</v>
      </c>
      <c r="AW340" s="11" t="s">
        <v>37</v>
      </c>
      <c r="AX340" s="11" t="s">
        <v>88</v>
      </c>
      <c r="AY340" s="193" t="s">
        <v>176</v>
      </c>
    </row>
    <row r="341" spans="2:65" s="1" customFormat="1" ht="31.5" customHeight="1">
      <c r="B341" s="38"/>
      <c r="C341" s="171" t="s">
        <v>637</v>
      </c>
      <c r="D341" s="171" t="s">
        <v>177</v>
      </c>
      <c r="E341" s="172" t="s">
        <v>2834</v>
      </c>
      <c r="F341" s="265" t="s">
        <v>2835</v>
      </c>
      <c r="G341" s="265"/>
      <c r="H341" s="265"/>
      <c r="I341" s="265"/>
      <c r="J341" s="173" t="s">
        <v>461</v>
      </c>
      <c r="K341" s="174">
        <v>51</v>
      </c>
      <c r="L341" s="266">
        <v>0</v>
      </c>
      <c r="M341" s="267"/>
      <c r="N341" s="268">
        <f>ROUND(L341*K341,2)</f>
        <v>0</v>
      </c>
      <c r="O341" s="268"/>
      <c r="P341" s="268"/>
      <c r="Q341" s="268"/>
      <c r="R341" s="40"/>
      <c r="T341" s="175" t="s">
        <v>22</v>
      </c>
      <c r="U341" s="47" t="s">
        <v>45</v>
      </c>
      <c r="V341" s="39"/>
      <c r="W341" s="176">
        <f>V341*K341</f>
        <v>0</v>
      </c>
      <c r="X341" s="176">
        <v>0</v>
      </c>
      <c r="Y341" s="176">
        <f>X341*K341</f>
        <v>0</v>
      </c>
      <c r="Z341" s="176">
        <v>0</v>
      </c>
      <c r="AA341" s="177">
        <f>Z341*K341</f>
        <v>0</v>
      </c>
      <c r="AR341" s="21" t="s">
        <v>181</v>
      </c>
      <c r="AT341" s="21" t="s">
        <v>177</v>
      </c>
      <c r="AU341" s="21" t="s">
        <v>88</v>
      </c>
      <c r="AY341" s="21" t="s">
        <v>176</v>
      </c>
      <c r="BE341" s="113">
        <f>IF(U341="základní",N341,0)</f>
        <v>0</v>
      </c>
      <c r="BF341" s="113">
        <f>IF(U341="snížená",N341,0)</f>
        <v>0</v>
      </c>
      <c r="BG341" s="113">
        <f>IF(U341="zákl. přenesená",N341,0)</f>
        <v>0</v>
      </c>
      <c r="BH341" s="113">
        <f>IF(U341="sníž. přenesená",N341,0)</f>
        <v>0</v>
      </c>
      <c r="BI341" s="113">
        <f>IF(U341="nulová",N341,0)</f>
        <v>0</v>
      </c>
      <c r="BJ341" s="21" t="s">
        <v>88</v>
      </c>
      <c r="BK341" s="113">
        <f>ROUND(L341*K341,2)</f>
        <v>0</v>
      </c>
      <c r="BL341" s="21" t="s">
        <v>181</v>
      </c>
      <c r="BM341" s="21" t="s">
        <v>3262</v>
      </c>
    </row>
    <row r="342" spans="2:65" s="1" customFormat="1" ht="31.5" customHeight="1">
      <c r="B342" s="38"/>
      <c r="C342" s="202" t="s">
        <v>641</v>
      </c>
      <c r="D342" s="202" t="s">
        <v>352</v>
      </c>
      <c r="E342" s="203" t="s">
        <v>2840</v>
      </c>
      <c r="F342" s="307" t="s">
        <v>2841</v>
      </c>
      <c r="G342" s="307"/>
      <c r="H342" s="307"/>
      <c r="I342" s="307"/>
      <c r="J342" s="204" t="s">
        <v>461</v>
      </c>
      <c r="K342" s="205">
        <v>3</v>
      </c>
      <c r="L342" s="308">
        <v>0</v>
      </c>
      <c r="M342" s="309"/>
      <c r="N342" s="310">
        <f>ROUND(L342*K342,2)</f>
        <v>0</v>
      </c>
      <c r="O342" s="268"/>
      <c r="P342" s="268"/>
      <c r="Q342" s="268"/>
      <c r="R342" s="40"/>
      <c r="T342" s="175" t="s">
        <v>22</v>
      </c>
      <c r="U342" s="47" t="s">
        <v>45</v>
      </c>
      <c r="V342" s="39"/>
      <c r="W342" s="176">
        <f>V342*K342</f>
        <v>0</v>
      </c>
      <c r="X342" s="176">
        <v>0</v>
      </c>
      <c r="Y342" s="176">
        <f>X342*K342</f>
        <v>0</v>
      </c>
      <c r="Z342" s="176">
        <v>0</v>
      </c>
      <c r="AA342" s="177">
        <f>Z342*K342</f>
        <v>0</v>
      </c>
      <c r="AR342" s="21" t="s">
        <v>209</v>
      </c>
      <c r="AT342" s="21" t="s">
        <v>352</v>
      </c>
      <c r="AU342" s="21" t="s">
        <v>88</v>
      </c>
      <c r="AY342" s="21" t="s">
        <v>176</v>
      </c>
      <c r="BE342" s="113">
        <f>IF(U342="základní",N342,0)</f>
        <v>0</v>
      </c>
      <c r="BF342" s="113">
        <f>IF(U342="snížená",N342,0)</f>
        <v>0</v>
      </c>
      <c r="BG342" s="113">
        <f>IF(U342="zákl. přenesená",N342,0)</f>
        <v>0</v>
      </c>
      <c r="BH342" s="113">
        <f>IF(U342="sníž. přenesená",N342,0)</f>
        <v>0</v>
      </c>
      <c r="BI342" s="113">
        <f>IF(U342="nulová",N342,0)</f>
        <v>0</v>
      </c>
      <c r="BJ342" s="21" t="s">
        <v>88</v>
      </c>
      <c r="BK342" s="113">
        <f>ROUND(L342*K342,2)</f>
        <v>0</v>
      </c>
      <c r="BL342" s="21" t="s">
        <v>181</v>
      </c>
      <c r="BM342" s="21" t="s">
        <v>3263</v>
      </c>
    </row>
    <row r="343" spans="2:47" s="1" customFormat="1" ht="22.5" customHeight="1">
      <c r="B343" s="38"/>
      <c r="C343" s="39"/>
      <c r="D343" s="39"/>
      <c r="E343" s="39"/>
      <c r="F343" s="315" t="s">
        <v>2842</v>
      </c>
      <c r="G343" s="316"/>
      <c r="H343" s="316"/>
      <c r="I343" s="316"/>
      <c r="J343" s="39"/>
      <c r="K343" s="39"/>
      <c r="L343" s="39"/>
      <c r="M343" s="39"/>
      <c r="N343" s="39"/>
      <c r="O343" s="39"/>
      <c r="P343" s="39"/>
      <c r="Q343" s="39"/>
      <c r="R343" s="40"/>
      <c r="T343" s="146"/>
      <c r="U343" s="39"/>
      <c r="V343" s="39"/>
      <c r="W343" s="39"/>
      <c r="X343" s="39"/>
      <c r="Y343" s="39"/>
      <c r="Z343" s="39"/>
      <c r="AA343" s="81"/>
      <c r="AT343" s="21" t="s">
        <v>475</v>
      </c>
      <c r="AU343" s="21" t="s">
        <v>88</v>
      </c>
    </row>
    <row r="344" spans="2:51" s="10" customFormat="1" ht="22.5" customHeight="1">
      <c r="B344" s="178"/>
      <c r="C344" s="179"/>
      <c r="D344" s="179"/>
      <c r="E344" s="180" t="s">
        <v>22</v>
      </c>
      <c r="F344" s="303" t="s">
        <v>2985</v>
      </c>
      <c r="G344" s="304"/>
      <c r="H344" s="304"/>
      <c r="I344" s="304"/>
      <c r="J344" s="179"/>
      <c r="K344" s="181">
        <v>3</v>
      </c>
      <c r="L344" s="179"/>
      <c r="M344" s="179"/>
      <c r="N344" s="179"/>
      <c r="O344" s="179"/>
      <c r="P344" s="179"/>
      <c r="Q344" s="179"/>
      <c r="R344" s="182"/>
      <c r="T344" s="183"/>
      <c r="U344" s="179"/>
      <c r="V344" s="179"/>
      <c r="W344" s="179"/>
      <c r="X344" s="179"/>
      <c r="Y344" s="179"/>
      <c r="Z344" s="179"/>
      <c r="AA344" s="184"/>
      <c r="AT344" s="185" t="s">
        <v>199</v>
      </c>
      <c r="AU344" s="185" t="s">
        <v>88</v>
      </c>
      <c r="AV344" s="10" t="s">
        <v>140</v>
      </c>
      <c r="AW344" s="10" t="s">
        <v>37</v>
      </c>
      <c r="AX344" s="10" t="s">
        <v>80</v>
      </c>
      <c r="AY344" s="185" t="s">
        <v>176</v>
      </c>
    </row>
    <row r="345" spans="2:51" s="11" customFormat="1" ht="22.5" customHeight="1">
      <c r="B345" s="186"/>
      <c r="C345" s="187"/>
      <c r="D345" s="187"/>
      <c r="E345" s="188" t="s">
        <v>22</v>
      </c>
      <c r="F345" s="271" t="s">
        <v>200</v>
      </c>
      <c r="G345" s="272"/>
      <c r="H345" s="272"/>
      <c r="I345" s="272"/>
      <c r="J345" s="187"/>
      <c r="K345" s="189">
        <v>3</v>
      </c>
      <c r="L345" s="187"/>
      <c r="M345" s="187"/>
      <c r="N345" s="187"/>
      <c r="O345" s="187"/>
      <c r="P345" s="187"/>
      <c r="Q345" s="187"/>
      <c r="R345" s="190"/>
      <c r="T345" s="191"/>
      <c r="U345" s="187"/>
      <c r="V345" s="187"/>
      <c r="W345" s="187"/>
      <c r="X345" s="187"/>
      <c r="Y345" s="187"/>
      <c r="Z345" s="187"/>
      <c r="AA345" s="192"/>
      <c r="AT345" s="193" t="s">
        <v>199</v>
      </c>
      <c r="AU345" s="193" t="s">
        <v>88</v>
      </c>
      <c r="AV345" s="11" t="s">
        <v>181</v>
      </c>
      <c r="AW345" s="11" t="s">
        <v>37</v>
      </c>
      <c r="AX345" s="11" t="s">
        <v>88</v>
      </c>
      <c r="AY345" s="193" t="s">
        <v>176</v>
      </c>
    </row>
    <row r="346" spans="2:65" s="1" customFormat="1" ht="31.5" customHeight="1">
      <c r="B346" s="38"/>
      <c r="C346" s="202" t="s">
        <v>645</v>
      </c>
      <c r="D346" s="202" t="s">
        <v>352</v>
      </c>
      <c r="E346" s="203" t="s">
        <v>2844</v>
      </c>
      <c r="F346" s="307" t="s">
        <v>2845</v>
      </c>
      <c r="G346" s="307"/>
      <c r="H346" s="307"/>
      <c r="I346" s="307"/>
      <c r="J346" s="204" t="s">
        <v>461</v>
      </c>
      <c r="K346" s="205">
        <v>12</v>
      </c>
      <c r="L346" s="308">
        <v>0</v>
      </c>
      <c r="M346" s="309"/>
      <c r="N346" s="310">
        <f>ROUND(L346*K346,2)</f>
        <v>0</v>
      </c>
      <c r="O346" s="268"/>
      <c r="P346" s="268"/>
      <c r="Q346" s="268"/>
      <c r="R346" s="40"/>
      <c r="T346" s="175" t="s">
        <v>22</v>
      </c>
      <c r="U346" s="47" t="s">
        <v>45</v>
      </c>
      <c r="V346" s="39"/>
      <c r="W346" s="176">
        <f>V346*K346</f>
        <v>0</v>
      </c>
      <c r="X346" s="176">
        <v>0</v>
      </c>
      <c r="Y346" s="176">
        <f>X346*K346</f>
        <v>0</v>
      </c>
      <c r="Z346" s="176">
        <v>0</v>
      </c>
      <c r="AA346" s="177">
        <f>Z346*K346</f>
        <v>0</v>
      </c>
      <c r="AR346" s="21" t="s">
        <v>209</v>
      </c>
      <c r="AT346" s="21" t="s">
        <v>352</v>
      </c>
      <c r="AU346" s="21" t="s">
        <v>88</v>
      </c>
      <c r="AY346" s="21" t="s">
        <v>176</v>
      </c>
      <c r="BE346" s="113">
        <f>IF(U346="základní",N346,0)</f>
        <v>0</v>
      </c>
      <c r="BF346" s="113">
        <f>IF(U346="snížená",N346,0)</f>
        <v>0</v>
      </c>
      <c r="BG346" s="113">
        <f>IF(U346="zákl. přenesená",N346,0)</f>
        <v>0</v>
      </c>
      <c r="BH346" s="113">
        <f>IF(U346="sníž. přenesená",N346,0)</f>
        <v>0</v>
      </c>
      <c r="BI346" s="113">
        <f>IF(U346="nulová",N346,0)</f>
        <v>0</v>
      </c>
      <c r="BJ346" s="21" t="s">
        <v>88</v>
      </c>
      <c r="BK346" s="113">
        <f>ROUND(L346*K346,2)</f>
        <v>0</v>
      </c>
      <c r="BL346" s="21" t="s">
        <v>181</v>
      </c>
      <c r="BM346" s="21" t="s">
        <v>3264</v>
      </c>
    </row>
    <row r="347" spans="2:47" s="1" customFormat="1" ht="22.5" customHeight="1">
      <c r="B347" s="38"/>
      <c r="C347" s="39"/>
      <c r="D347" s="39"/>
      <c r="E347" s="39"/>
      <c r="F347" s="315" t="s">
        <v>2846</v>
      </c>
      <c r="G347" s="316"/>
      <c r="H347" s="316"/>
      <c r="I347" s="316"/>
      <c r="J347" s="39"/>
      <c r="K347" s="39"/>
      <c r="L347" s="39"/>
      <c r="M347" s="39"/>
      <c r="N347" s="39"/>
      <c r="O347" s="39"/>
      <c r="P347" s="39"/>
      <c r="Q347" s="39"/>
      <c r="R347" s="40"/>
      <c r="T347" s="146"/>
      <c r="U347" s="39"/>
      <c r="V347" s="39"/>
      <c r="W347" s="39"/>
      <c r="X347" s="39"/>
      <c r="Y347" s="39"/>
      <c r="Z347" s="39"/>
      <c r="AA347" s="81"/>
      <c r="AT347" s="21" t="s">
        <v>475</v>
      </c>
      <c r="AU347" s="21" t="s">
        <v>88</v>
      </c>
    </row>
    <row r="348" spans="2:51" s="10" customFormat="1" ht="22.5" customHeight="1">
      <c r="B348" s="178"/>
      <c r="C348" s="179"/>
      <c r="D348" s="179"/>
      <c r="E348" s="180" t="s">
        <v>22</v>
      </c>
      <c r="F348" s="303" t="s">
        <v>3265</v>
      </c>
      <c r="G348" s="304"/>
      <c r="H348" s="304"/>
      <c r="I348" s="304"/>
      <c r="J348" s="179"/>
      <c r="K348" s="181">
        <v>12</v>
      </c>
      <c r="L348" s="179"/>
      <c r="M348" s="179"/>
      <c r="N348" s="179"/>
      <c r="O348" s="179"/>
      <c r="P348" s="179"/>
      <c r="Q348" s="179"/>
      <c r="R348" s="182"/>
      <c r="T348" s="183"/>
      <c r="U348" s="179"/>
      <c r="V348" s="179"/>
      <c r="W348" s="179"/>
      <c r="X348" s="179"/>
      <c r="Y348" s="179"/>
      <c r="Z348" s="179"/>
      <c r="AA348" s="184"/>
      <c r="AT348" s="185" t="s">
        <v>199</v>
      </c>
      <c r="AU348" s="185" t="s">
        <v>88</v>
      </c>
      <c r="AV348" s="10" t="s">
        <v>140</v>
      </c>
      <c r="AW348" s="10" t="s">
        <v>37</v>
      </c>
      <c r="AX348" s="10" t="s">
        <v>80</v>
      </c>
      <c r="AY348" s="185" t="s">
        <v>176</v>
      </c>
    </row>
    <row r="349" spans="2:51" s="11" customFormat="1" ht="22.5" customHeight="1">
      <c r="B349" s="186"/>
      <c r="C349" s="187"/>
      <c r="D349" s="187"/>
      <c r="E349" s="188" t="s">
        <v>22</v>
      </c>
      <c r="F349" s="271" t="s">
        <v>200</v>
      </c>
      <c r="G349" s="272"/>
      <c r="H349" s="272"/>
      <c r="I349" s="272"/>
      <c r="J349" s="187"/>
      <c r="K349" s="189">
        <v>12</v>
      </c>
      <c r="L349" s="187"/>
      <c r="M349" s="187"/>
      <c r="N349" s="187"/>
      <c r="O349" s="187"/>
      <c r="P349" s="187"/>
      <c r="Q349" s="187"/>
      <c r="R349" s="190"/>
      <c r="T349" s="191"/>
      <c r="U349" s="187"/>
      <c r="V349" s="187"/>
      <c r="W349" s="187"/>
      <c r="X349" s="187"/>
      <c r="Y349" s="187"/>
      <c r="Z349" s="187"/>
      <c r="AA349" s="192"/>
      <c r="AT349" s="193" t="s">
        <v>199</v>
      </c>
      <c r="AU349" s="193" t="s">
        <v>88</v>
      </c>
      <c r="AV349" s="11" t="s">
        <v>181</v>
      </c>
      <c r="AW349" s="11" t="s">
        <v>37</v>
      </c>
      <c r="AX349" s="11" t="s">
        <v>88</v>
      </c>
      <c r="AY349" s="193" t="s">
        <v>176</v>
      </c>
    </row>
    <row r="350" spans="2:65" s="1" customFormat="1" ht="31.5" customHeight="1">
      <c r="B350" s="38"/>
      <c r="C350" s="202" t="s">
        <v>649</v>
      </c>
      <c r="D350" s="202" t="s">
        <v>352</v>
      </c>
      <c r="E350" s="203" t="s">
        <v>2848</v>
      </c>
      <c r="F350" s="307" t="s">
        <v>2849</v>
      </c>
      <c r="G350" s="307"/>
      <c r="H350" s="307"/>
      <c r="I350" s="307"/>
      <c r="J350" s="204" t="s">
        <v>461</v>
      </c>
      <c r="K350" s="205">
        <v>12</v>
      </c>
      <c r="L350" s="308">
        <v>0</v>
      </c>
      <c r="M350" s="309"/>
      <c r="N350" s="310">
        <f>ROUND(L350*K350,2)</f>
        <v>0</v>
      </c>
      <c r="O350" s="268"/>
      <c r="P350" s="268"/>
      <c r="Q350" s="268"/>
      <c r="R350" s="40"/>
      <c r="T350" s="175" t="s">
        <v>22</v>
      </c>
      <c r="U350" s="47" t="s">
        <v>45</v>
      </c>
      <c r="V350" s="39"/>
      <c r="W350" s="176">
        <f>V350*K350</f>
        <v>0</v>
      </c>
      <c r="X350" s="176">
        <v>0</v>
      </c>
      <c r="Y350" s="176">
        <f>X350*K350</f>
        <v>0</v>
      </c>
      <c r="Z350" s="176">
        <v>0</v>
      </c>
      <c r="AA350" s="177">
        <f>Z350*K350</f>
        <v>0</v>
      </c>
      <c r="AR350" s="21" t="s">
        <v>209</v>
      </c>
      <c r="AT350" s="21" t="s">
        <v>352</v>
      </c>
      <c r="AU350" s="21" t="s">
        <v>88</v>
      </c>
      <c r="AY350" s="21" t="s">
        <v>176</v>
      </c>
      <c r="BE350" s="113">
        <f>IF(U350="základní",N350,0)</f>
        <v>0</v>
      </c>
      <c r="BF350" s="113">
        <f>IF(U350="snížená",N350,0)</f>
        <v>0</v>
      </c>
      <c r="BG350" s="113">
        <f>IF(U350="zákl. přenesená",N350,0)</f>
        <v>0</v>
      </c>
      <c r="BH350" s="113">
        <f>IF(U350="sníž. přenesená",N350,0)</f>
        <v>0</v>
      </c>
      <c r="BI350" s="113">
        <f>IF(U350="nulová",N350,0)</f>
        <v>0</v>
      </c>
      <c r="BJ350" s="21" t="s">
        <v>88</v>
      </c>
      <c r="BK350" s="113">
        <f>ROUND(L350*K350,2)</f>
        <v>0</v>
      </c>
      <c r="BL350" s="21" t="s">
        <v>181</v>
      </c>
      <c r="BM350" s="21" t="s">
        <v>3266</v>
      </c>
    </row>
    <row r="351" spans="2:47" s="1" customFormat="1" ht="22.5" customHeight="1">
      <c r="B351" s="38"/>
      <c r="C351" s="39"/>
      <c r="D351" s="39"/>
      <c r="E351" s="39"/>
      <c r="F351" s="315" t="s">
        <v>2850</v>
      </c>
      <c r="G351" s="316"/>
      <c r="H351" s="316"/>
      <c r="I351" s="316"/>
      <c r="J351" s="39"/>
      <c r="K351" s="39"/>
      <c r="L351" s="39"/>
      <c r="M351" s="39"/>
      <c r="N351" s="39"/>
      <c r="O351" s="39"/>
      <c r="P351" s="39"/>
      <c r="Q351" s="39"/>
      <c r="R351" s="40"/>
      <c r="T351" s="146"/>
      <c r="U351" s="39"/>
      <c r="V351" s="39"/>
      <c r="W351" s="39"/>
      <c r="X351" s="39"/>
      <c r="Y351" s="39"/>
      <c r="Z351" s="39"/>
      <c r="AA351" s="81"/>
      <c r="AT351" s="21" t="s">
        <v>475</v>
      </c>
      <c r="AU351" s="21" t="s">
        <v>88</v>
      </c>
    </row>
    <row r="352" spans="2:51" s="10" customFormat="1" ht="22.5" customHeight="1">
      <c r="B352" s="178"/>
      <c r="C352" s="179"/>
      <c r="D352" s="179"/>
      <c r="E352" s="180" t="s">
        <v>22</v>
      </c>
      <c r="F352" s="303" t="s">
        <v>2974</v>
      </c>
      <c r="G352" s="304"/>
      <c r="H352" s="304"/>
      <c r="I352" s="304"/>
      <c r="J352" s="179"/>
      <c r="K352" s="181">
        <v>12</v>
      </c>
      <c r="L352" s="179"/>
      <c r="M352" s="179"/>
      <c r="N352" s="179"/>
      <c r="O352" s="179"/>
      <c r="P352" s="179"/>
      <c r="Q352" s="179"/>
      <c r="R352" s="182"/>
      <c r="T352" s="183"/>
      <c r="U352" s="179"/>
      <c r="V352" s="179"/>
      <c r="W352" s="179"/>
      <c r="X352" s="179"/>
      <c r="Y352" s="179"/>
      <c r="Z352" s="179"/>
      <c r="AA352" s="184"/>
      <c r="AT352" s="185" t="s">
        <v>199</v>
      </c>
      <c r="AU352" s="185" t="s">
        <v>88</v>
      </c>
      <c r="AV352" s="10" t="s">
        <v>140</v>
      </c>
      <c r="AW352" s="10" t="s">
        <v>37</v>
      </c>
      <c r="AX352" s="10" t="s">
        <v>80</v>
      </c>
      <c r="AY352" s="185" t="s">
        <v>176</v>
      </c>
    </row>
    <row r="353" spans="2:51" s="11" customFormat="1" ht="22.5" customHeight="1">
      <c r="B353" s="186"/>
      <c r="C353" s="187"/>
      <c r="D353" s="187"/>
      <c r="E353" s="188" t="s">
        <v>22</v>
      </c>
      <c r="F353" s="271" t="s">
        <v>200</v>
      </c>
      <c r="G353" s="272"/>
      <c r="H353" s="272"/>
      <c r="I353" s="272"/>
      <c r="J353" s="187"/>
      <c r="K353" s="189">
        <v>12</v>
      </c>
      <c r="L353" s="187"/>
      <c r="M353" s="187"/>
      <c r="N353" s="187"/>
      <c r="O353" s="187"/>
      <c r="P353" s="187"/>
      <c r="Q353" s="187"/>
      <c r="R353" s="190"/>
      <c r="T353" s="191"/>
      <c r="U353" s="187"/>
      <c r="V353" s="187"/>
      <c r="W353" s="187"/>
      <c r="X353" s="187"/>
      <c r="Y353" s="187"/>
      <c r="Z353" s="187"/>
      <c r="AA353" s="192"/>
      <c r="AT353" s="193" t="s">
        <v>199</v>
      </c>
      <c r="AU353" s="193" t="s">
        <v>88</v>
      </c>
      <c r="AV353" s="11" t="s">
        <v>181</v>
      </c>
      <c r="AW353" s="11" t="s">
        <v>37</v>
      </c>
      <c r="AX353" s="11" t="s">
        <v>88</v>
      </c>
      <c r="AY353" s="193" t="s">
        <v>176</v>
      </c>
    </row>
    <row r="354" spans="2:65" s="1" customFormat="1" ht="31.5" customHeight="1">
      <c r="B354" s="38"/>
      <c r="C354" s="202" t="s">
        <v>653</v>
      </c>
      <c r="D354" s="202" t="s">
        <v>352</v>
      </c>
      <c r="E354" s="203" t="s">
        <v>2852</v>
      </c>
      <c r="F354" s="307" t="s">
        <v>2853</v>
      </c>
      <c r="G354" s="307"/>
      <c r="H354" s="307"/>
      <c r="I354" s="307"/>
      <c r="J354" s="204" t="s">
        <v>461</v>
      </c>
      <c r="K354" s="205">
        <v>3</v>
      </c>
      <c r="L354" s="308">
        <v>0</v>
      </c>
      <c r="M354" s="309"/>
      <c r="N354" s="310">
        <f>ROUND(L354*K354,2)</f>
        <v>0</v>
      </c>
      <c r="O354" s="268"/>
      <c r="P354" s="268"/>
      <c r="Q354" s="268"/>
      <c r="R354" s="40"/>
      <c r="T354" s="175" t="s">
        <v>22</v>
      </c>
      <c r="U354" s="47" t="s">
        <v>45</v>
      </c>
      <c r="V354" s="39"/>
      <c r="W354" s="176">
        <f>V354*K354</f>
        <v>0</v>
      </c>
      <c r="X354" s="176">
        <v>0</v>
      </c>
      <c r="Y354" s="176">
        <f>X354*K354</f>
        <v>0</v>
      </c>
      <c r="Z354" s="176">
        <v>0</v>
      </c>
      <c r="AA354" s="177">
        <f>Z354*K354</f>
        <v>0</v>
      </c>
      <c r="AR354" s="21" t="s">
        <v>209</v>
      </c>
      <c r="AT354" s="21" t="s">
        <v>352</v>
      </c>
      <c r="AU354" s="21" t="s">
        <v>88</v>
      </c>
      <c r="AY354" s="21" t="s">
        <v>176</v>
      </c>
      <c r="BE354" s="113">
        <f>IF(U354="základní",N354,0)</f>
        <v>0</v>
      </c>
      <c r="BF354" s="113">
        <f>IF(U354="snížená",N354,0)</f>
        <v>0</v>
      </c>
      <c r="BG354" s="113">
        <f>IF(U354="zákl. přenesená",N354,0)</f>
        <v>0</v>
      </c>
      <c r="BH354" s="113">
        <f>IF(U354="sníž. přenesená",N354,0)</f>
        <v>0</v>
      </c>
      <c r="BI354" s="113">
        <f>IF(U354="nulová",N354,0)</f>
        <v>0</v>
      </c>
      <c r="BJ354" s="21" t="s">
        <v>88</v>
      </c>
      <c r="BK354" s="113">
        <f>ROUND(L354*K354,2)</f>
        <v>0</v>
      </c>
      <c r="BL354" s="21" t="s">
        <v>181</v>
      </c>
      <c r="BM354" s="21" t="s">
        <v>3267</v>
      </c>
    </row>
    <row r="355" spans="2:47" s="1" customFormat="1" ht="22.5" customHeight="1">
      <c r="B355" s="38"/>
      <c r="C355" s="39"/>
      <c r="D355" s="39"/>
      <c r="E355" s="39"/>
      <c r="F355" s="315" t="s">
        <v>2854</v>
      </c>
      <c r="G355" s="316"/>
      <c r="H355" s="316"/>
      <c r="I355" s="316"/>
      <c r="J355" s="39"/>
      <c r="K355" s="39"/>
      <c r="L355" s="39"/>
      <c r="M355" s="39"/>
      <c r="N355" s="39"/>
      <c r="O355" s="39"/>
      <c r="P355" s="39"/>
      <c r="Q355" s="39"/>
      <c r="R355" s="40"/>
      <c r="T355" s="146"/>
      <c r="U355" s="39"/>
      <c r="V355" s="39"/>
      <c r="W355" s="39"/>
      <c r="X355" s="39"/>
      <c r="Y355" s="39"/>
      <c r="Z355" s="39"/>
      <c r="AA355" s="81"/>
      <c r="AT355" s="21" t="s">
        <v>475</v>
      </c>
      <c r="AU355" s="21" t="s">
        <v>88</v>
      </c>
    </row>
    <row r="356" spans="2:51" s="10" customFormat="1" ht="22.5" customHeight="1">
      <c r="B356" s="178"/>
      <c r="C356" s="179"/>
      <c r="D356" s="179"/>
      <c r="E356" s="180" t="s">
        <v>22</v>
      </c>
      <c r="F356" s="303" t="s">
        <v>2985</v>
      </c>
      <c r="G356" s="304"/>
      <c r="H356" s="304"/>
      <c r="I356" s="304"/>
      <c r="J356" s="179"/>
      <c r="K356" s="181">
        <v>3</v>
      </c>
      <c r="L356" s="179"/>
      <c r="M356" s="179"/>
      <c r="N356" s="179"/>
      <c r="O356" s="179"/>
      <c r="P356" s="179"/>
      <c r="Q356" s="179"/>
      <c r="R356" s="182"/>
      <c r="T356" s="183"/>
      <c r="U356" s="179"/>
      <c r="V356" s="179"/>
      <c r="W356" s="179"/>
      <c r="X356" s="179"/>
      <c r="Y356" s="179"/>
      <c r="Z356" s="179"/>
      <c r="AA356" s="184"/>
      <c r="AT356" s="185" t="s">
        <v>199</v>
      </c>
      <c r="AU356" s="185" t="s">
        <v>88</v>
      </c>
      <c r="AV356" s="10" t="s">
        <v>140</v>
      </c>
      <c r="AW356" s="10" t="s">
        <v>37</v>
      </c>
      <c r="AX356" s="10" t="s">
        <v>80</v>
      </c>
      <c r="AY356" s="185" t="s">
        <v>176</v>
      </c>
    </row>
    <row r="357" spans="2:51" s="11" customFormat="1" ht="22.5" customHeight="1">
      <c r="B357" s="186"/>
      <c r="C357" s="187"/>
      <c r="D357" s="187"/>
      <c r="E357" s="188" t="s">
        <v>22</v>
      </c>
      <c r="F357" s="271" t="s">
        <v>200</v>
      </c>
      <c r="G357" s="272"/>
      <c r="H357" s="272"/>
      <c r="I357" s="272"/>
      <c r="J357" s="187"/>
      <c r="K357" s="189">
        <v>3</v>
      </c>
      <c r="L357" s="187"/>
      <c r="M357" s="187"/>
      <c r="N357" s="187"/>
      <c r="O357" s="187"/>
      <c r="P357" s="187"/>
      <c r="Q357" s="187"/>
      <c r="R357" s="190"/>
      <c r="T357" s="191"/>
      <c r="U357" s="187"/>
      <c r="V357" s="187"/>
      <c r="W357" s="187"/>
      <c r="X357" s="187"/>
      <c r="Y357" s="187"/>
      <c r="Z357" s="187"/>
      <c r="AA357" s="192"/>
      <c r="AT357" s="193" t="s">
        <v>199</v>
      </c>
      <c r="AU357" s="193" t="s">
        <v>88</v>
      </c>
      <c r="AV357" s="11" t="s">
        <v>181</v>
      </c>
      <c r="AW357" s="11" t="s">
        <v>37</v>
      </c>
      <c r="AX357" s="11" t="s">
        <v>88</v>
      </c>
      <c r="AY357" s="193" t="s">
        <v>176</v>
      </c>
    </row>
    <row r="358" spans="2:65" s="1" customFormat="1" ht="31.5" customHeight="1">
      <c r="B358" s="38"/>
      <c r="C358" s="202" t="s">
        <v>657</v>
      </c>
      <c r="D358" s="202" t="s">
        <v>352</v>
      </c>
      <c r="E358" s="203" t="s">
        <v>2856</v>
      </c>
      <c r="F358" s="307" t="s">
        <v>2857</v>
      </c>
      <c r="G358" s="307"/>
      <c r="H358" s="307"/>
      <c r="I358" s="307"/>
      <c r="J358" s="204" t="s">
        <v>461</v>
      </c>
      <c r="K358" s="205">
        <v>21</v>
      </c>
      <c r="L358" s="308">
        <v>0</v>
      </c>
      <c r="M358" s="309"/>
      <c r="N358" s="310">
        <f>ROUND(L358*K358,2)</f>
        <v>0</v>
      </c>
      <c r="O358" s="268"/>
      <c r="P358" s="268"/>
      <c r="Q358" s="268"/>
      <c r="R358" s="40"/>
      <c r="T358" s="175" t="s">
        <v>22</v>
      </c>
      <c r="U358" s="47" t="s">
        <v>45</v>
      </c>
      <c r="V358" s="39"/>
      <c r="W358" s="176">
        <f>V358*K358</f>
        <v>0</v>
      </c>
      <c r="X358" s="176">
        <v>0</v>
      </c>
      <c r="Y358" s="176">
        <f>X358*K358</f>
        <v>0</v>
      </c>
      <c r="Z358" s="176">
        <v>0</v>
      </c>
      <c r="AA358" s="177">
        <f>Z358*K358</f>
        <v>0</v>
      </c>
      <c r="AR358" s="21" t="s">
        <v>209</v>
      </c>
      <c r="AT358" s="21" t="s">
        <v>352</v>
      </c>
      <c r="AU358" s="21" t="s">
        <v>88</v>
      </c>
      <c r="AY358" s="21" t="s">
        <v>176</v>
      </c>
      <c r="BE358" s="113">
        <f>IF(U358="základní",N358,0)</f>
        <v>0</v>
      </c>
      <c r="BF358" s="113">
        <f>IF(U358="snížená",N358,0)</f>
        <v>0</v>
      </c>
      <c r="BG358" s="113">
        <f>IF(U358="zákl. přenesená",N358,0)</f>
        <v>0</v>
      </c>
      <c r="BH358" s="113">
        <f>IF(U358="sníž. přenesená",N358,0)</f>
        <v>0</v>
      </c>
      <c r="BI358" s="113">
        <f>IF(U358="nulová",N358,0)</f>
        <v>0</v>
      </c>
      <c r="BJ358" s="21" t="s">
        <v>88</v>
      </c>
      <c r="BK358" s="113">
        <f>ROUND(L358*K358,2)</f>
        <v>0</v>
      </c>
      <c r="BL358" s="21" t="s">
        <v>181</v>
      </c>
      <c r="BM358" s="21" t="s">
        <v>3268</v>
      </c>
    </row>
    <row r="359" spans="2:47" s="1" customFormat="1" ht="22.5" customHeight="1">
      <c r="B359" s="38"/>
      <c r="C359" s="39"/>
      <c r="D359" s="39"/>
      <c r="E359" s="39"/>
      <c r="F359" s="315" t="s">
        <v>2858</v>
      </c>
      <c r="G359" s="316"/>
      <c r="H359" s="316"/>
      <c r="I359" s="316"/>
      <c r="J359" s="39"/>
      <c r="K359" s="39"/>
      <c r="L359" s="39"/>
      <c r="M359" s="39"/>
      <c r="N359" s="39"/>
      <c r="O359" s="39"/>
      <c r="P359" s="39"/>
      <c r="Q359" s="39"/>
      <c r="R359" s="40"/>
      <c r="T359" s="146"/>
      <c r="U359" s="39"/>
      <c r="V359" s="39"/>
      <c r="W359" s="39"/>
      <c r="X359" s="39"/>
      <c r="Y359" s="39"/>
      <c r="Z359" s="39"/>
      <c r="AA359" s="81"/>
      <c r="AT359" s="21" t="s">
        <v>475</v>
      </c>
      <c r="AU359" s="21" t="s">
        <v>88</v>
      </c>
    </row>
    <row r="360" spans="2:51" s="10" customFormat="1" ht="22.5" customHeight="1">
      <c r="B360" s="178"/>
      <c r="C360" s="179"/>
      <c r="D360" s="179"/>
      <c r="E360" s="180" t="s">
        <v>22</v>
      </c>
      <c r="F360" s="303" t="s">
        <v>3269</v>
      </c>
      <c r="G360" s="304"/>
      <c r="H360" s="304"/>
      <c r="I360" s="304"/>
      <c r="J360" s="179"/>
      <c r="K360" s="181">
        <v>21</v>
      </c>
      <c r="L360" s="179"/>
      <c r="M360" s="179"/>
      <c r="N360" s="179"/>
      <c r="O360" s="179"/>
      <c r="P360" s="179"/>
      <c r="Q360" s="179"/>
      <c r="R360" s="182"/>
      <c r="T360" s="183"/>
      <c r="U360" s="179"/>
      <c r="V360" s="179"/>
      <c r="W360" s="179"/>
      <c r="X360" s="179"/>
      <c r="Y360" s="179"/>
      <c r="Z360" s="179"/>
      <c r="AA360" s="184"/>
      <c r="AT360" s="185" t="s">
        <v>199</v>
      </c>
      <c r="AU360" s="185" t="s">
        <v>88</v>
      </c>
      <c r="AV360" s="10" t="s">
        <v>140</v>
      </c>
      <c r="AW360" s="10" t="s">
        <v>37</v>
      </c>
      <c r="AX360" s="10" t="s">
        <v>80</v>
      </c>
      <c r="AY360" s="185" t="s">
        <v>176</v>
      </c>
    </row>
    <row r="361" spans="2:51" s="11" customFormat="1" ht="22.5" customHeight="1">
      <c r="B361" s="186"/>
      <c r="C361" s="187"/>
      <c r="D361" s="187"/>
      <c r="E361" s="188" t="s">
        <v>22</v>
      </c>
      <c r="F361" s="271" t="s">
        <v>200</v>
      </c>
      <c r="G361" s="272"/>
      <c r="H361" s="272"/>
      <c r="I361" s="272"/>
      <c r="J361" s="187"/>
      <c r="K361" s="189">
        <v>21</v>
      </c>
      <c r="L361" s="187"/>
      <c r="M361" s="187"/>
      <c r="N361" s="187"/>
      <c r="O361" s="187"/>
      <c r="P361" s="187"/>
      <c r="Q361" s="187"/>
      <c r="R361" s="190"/>
      <c r="T361" s="191"/>
      <c r="U361" s="187"/>
      <c r="V361" s="187"/>
      <c r="W361" s="187"/>
      <c r="X361" s="187"/>
      <c r="Y361" s="187"/>
      <c r="Z361" s="187"/>
      <c r="AA361" s="192"/>
      <c r="AT361" s="193" t="s">
        <v>199</v>
      </c>
      <c r="AU361" s="193" t="s">
        <v>88</v>
      </c>
      <c r="AV361" s="11" t="s">
        <v>181</v>
      </c>
      <c r="AW361" s="11" t="s">
        <v>37</v>
      </c>
      <c r="AX361" s="11" t="s">
        <v>88</v>
      </c>
      <c r="AY361" s="193" t="s">
        <v>176</v>
      </c>
    </row>
    <row r="362" spans="2:65" s="1" customFormat="1" ht="22.5" customHeight="1">
      <c r="B362" s="38"/>
      <c r="C362" s="171" t="s">
        <v>661</v>
      </c>
      <c r="D362" s="171" t="s">
        <v>177</v>
      </c>
      <c r="E362" s="172" t="s">
        <v>2871</v>
      </c>
      <c r="F362" s="265" t="s">
        <v>2872</v>
      </c>
      <c r="G362" s="265"/>
      <c r="H362" s="265"/>
      <c r="I362" s="265"/>
      <c r="J362" s="173" t="s">
        <v>461</v>
      </c>
      <c r="K362" s="174">
        <v>4</v>
      </c>
      <c r="L362" s="266">
        <v>0</v>
      </c>
      <c r="M362" s="267"/>
      <c r="N362" s="268">
        <f>ROUND(L362*K362,2)</f>
        <v>0</v>
      </c>
      <c r="O362" s="268"/>
      <c r="P362" s="268"/>
      <c r="Q362" s="268"/>
      <c r="R362" s="40"/>
      <c r="T362" s="175" t="s">
        <v>22</v>
      </c>
      <c r="U362" s="47" t="s">
        <v>45</v>
      </c>
      <c r="V362" s="39"/>
      <c r="W362" s="176">
        <f>V362*K362</f>
        <v>0</v>
      </c>
      <c r="X362" s="176">
        <v>0</v>
      </c>
      <c r="Y362" s="176">
        <f>X362*K362</f>
        <v>0</v>
      </c>
      <c r="Z362" s="176">
        <v>0</v>
      </c>
      <c r="AA362" s="177">
        <f>Z362*K362</f>
        <v>0</v>
      </c>
      <c r="AR362" s="21" t="s">
        <v>181</v>
      </c>
      <c r="AT362" s="21" t="s">
        <v>177</v>
      </c>
      <c r="AU362" s="21" t="s">
        <v>88</v>
      </c>
      <c r="AY362" s="21" t="s">
        <v>176</v>
      </c>
      <c r="BE362" s="113">
        <f>IF(U362="základní",N362,0)</f>
        <v>0</v>
      </c>
      <c r="BF362" s="113">
        <f>IF(U362="snížená",N362,0)</f>
        <v>0</v>
      </c>
      <c r="BG362" s="113">
        <f>IF(U362="zákl. přenesená",N362,0)</f>
        <v>0</v>
      </c>
      <c r="BH362" s="113">
        <f>IF(U362="sníž. přenesená",N362,0)</f>
        <v>0</v>
      </c>
      <c r="BI362" s="113">
        <f>IF(U362="nulová",N362,0)</f>
        <v>0</v>
      </c>
      <c r="BJ362" s="21" t="s">
        <v>88</v>
      </c>
      <c r="BK362" s="113">
        <f>ROUND(L362*K362,2)</f>
        <v>0</v>
      </c>
      <c r="BL362" s="21" t="s">
        <v>181</v>
      </c>
      <c r="BM362" s="21" t="s">
        <v>3270</v>
      </c>
    </row>
    <row r="363" spans="2:65" s="1" customFormat="1" ht="44.25" customHeight="1">
      <c r="B363" s="38"/>
      <c r="C363" s="202" t="s">
        <v>666</v>
      </c>
      <c r="D363" s="202" t="s">
        <v>352</v>
      </c>
      <c r="E363" s="203" t="s">
        <v>3271</v>
      </c>
      <c r="F363" s="307" t="s">
        <v>3272</v>
      </c>
      <c r="G363" s="307"/>
      <c r="H363" s="307"/>
      <c r="I363" s="307"/>
      <c r="J363" s="204" t="s">
        <v>461</v>
      </c>
      <c r="K363" s="205">
        <v>1</v>
      </c>
      <c r="L363" s="308">
        <v>0</v>
      </c>
      <c r="M363" s="309"/>
      <c r="N363" s="310">
        <f>ROUND(L363*K363,2)</f>
        <v>0</v>
      </c>
      <c r="O363" s="268"/>
      <c r="P363" s="268"/>
      <c r="Q363" s="268"/>
      <c r="R363" s="40"/>
      <c r="T363" s="175" t="s">
        <v>22</v>
      </c>
      <c r="U363" s="47" t="s">
        <v>45</v>
      </c>
      <c r="V363" s="39"/>
      <c r="W363" s="176">
        <f>V363*K363</f>
        <v>0</v>
      </c>
      <c r="X363" s="176">
        <v>0</v>
      </c>
      <c r="Y363" s="176">
        <f>X363*K363</f>
        <v>0</v>
      </c>
      <c r="Z363" s="176">
        <v>0</v>
      </c>
      <c r="AA363" s="177">
        <f>Z363*K363</f>
        <v>0</v>
      </c>
      <c r="AR363" s="21" t="s">
        <v>209</v>
      </c>
      <c r="AT363" s="21" t="s">
        <v>352</v>
      </c>
      <c r="AU363" s="21" t="s">
        <v>88</v>
      </c>
      <c r="AY363" s="21" t="s">
        <v>176</v>
      </c>
      <c r="BE363" s="113">
        <f>IF(U363="základní",N363,0)</f>
        <v>0</v>
      </c>
      <c r="BF363" s="113">
        <f>IF(U363="snížená",N363,0)</f>
        <v>0</v>
      </c>
      <c r="BG363" s="113">
        <f>IF(U363="zákl. přenesená",N363,0)</f>
        <v>0</v>
      </c>
      <c r="BH363" s="113">
        <f>IF(U363="sníž. přenesená",N363,0)</f>
        <v>0</v>
      </c>
      <c r="BI363" s="113">
        <f>IF(U363="nulová",N363,0)</f>
        <v>0</v>
      </c>
      <c r="BJ363" s="21" t="s">
        <v>88</v>
      </c>
      <c r="BK363" s="113">
        <f>ROUND(L363*K363,2)</f>
        <v>0</v>
      </c>
      <c r="BL363" s="21" t="s">
        <v>181</v>
      </c>
      <c r="BM363" s="21" t="s">
        <v>3273</v>
      </c>
    </row>
    <row r="364" spans="2:47" s="1" customFormat="1" ht="22.5" customHeight="1">
      <c r="B364" s="38"/>
      <c r="C364" s="39"/>
      <c r="D364" s="39"/>
      <c r="E364" s="39"/>
      <c r="F364" s="315" t="s">
        <v>3274</v>
      </c>
      <c r="G364" s="316"/>
      <c r="H364" s="316"/>
      <c r="I364" s="316"/>
      <c r="J364" s="39"/>
      <c r="K364" s="39"/>
      <c r="L364" s="39"/>
      <c r="M364" s="39"/>
      <c r="N364" s="39"/>
      <c r="O364" s="39"/>
      <c r="P364" s="39"/>
      <c r="Q364" s="39"/>
      <c r="R364" s="40"/>
      <c r="T364" s="146"/>
      <c r="U364" s="39"/>
      <c r="V364" s="39"/>
      <c r="W364" s="39"/>
      <c r="X364" s="39"/>
      <c r="Y364" s="39"/>
      <c r="Z364" s="39"/>
      <c r="AA364" s="81"/>
      <c r="AT364" s="21" t="s">
        <v>475</v>
      </c>
      <c r="AU364" s="21" t="s">
        <v>88</v>
      </c>
    </row>
    <row r="365" spans="2:65" s="1" customFormat="1" ht="31.5" customHeight="1">
      <c r="B365" s="38"/>
      <c r="C365" s="202" t="s">
        <v>675</v>
      </c>
      <c r="D365" s="202" t="s">
        <v>352</v>
      </c>
      <c r="E365" s="203" t="s">
        <v>2887</v>
      </c>
      <c r="F365" s="307" t="s">
        <v>2888</v>
      </c>
      <c r="G365" s="307"/>
      <c r="H365" s="307"/>
      <c r="I365" s="307"/>
      <c r="J365" s="204" t="s">
        <v>461</v>
      </c>
      <c r="K365" s="205">
        <v>1</v>
      </c>
      <c r="L365" s="308">
        <v>0</v>
      </c>
      <c r="M365" s="309"/>
      <c r="N365" s="310">
        <f>ROUND(L365*K365,2)</f>
        <v>0</v>
      </c>
      <c r="O365" s="268"/>
      <c r="P365" s="268"/>
      <c r="Q365" s="268"/>
      <c r="R365" s="40"/>
      <c r="T365" s="175" t="s">
        <v>22</v>
      </c>
      <c r="U365" s="47" t="s">
        <v>45</v>
      </c>
      <c r="V365" s="39"/>
      <c r="W365" s="176">
        <f>V365*K365</f>
        <v>0</v>
      </c>
      <c r="X365" s="176">
        <v>0</v>
      </c>
      <c r="Y365" s="176">
        <f>X365*K365</f>
        <v>0</v>
      </c>
      <c r="Z365" s="176">
        <v>0</v>
      </c>
      <c r="AA365" s="177">
        <f>Z365*K365</f>
        <v>0</v>
      </c>
      <c r="AR365" s="21" t="s">
        <v>209</v>
      </c>
      <c r="AT365" s="21" t="s">
        <v>352</v>
      </c>
      <c r="AU365" s="21" t="s">
        <v>88</v>
      </c>
      <c r="AY365" s="21" t="s">
        <v>176</v>
      </c>
      <c r="BE365" s="113">
        <f>IF(U365="základní",N365,0)</f>
        <v>0</v>
      </c>
      <c r="BF365" s="113">
        <f>IF(U365="snížená",N365,0)</f>
        <v>0</v>
      </c>
      <c r="BG365" s="113">
        <f>IF(U365="zákl. přenesená",N365,0)</f>
        <v>0</v>
      </c>
      <c r="BH365" s="113">
        <f>IF(U365="sníž. přenesená",N365,0)</f>
        <v>0</v>
      </c>
      <c r="BI365" s="113">
        <f>IF(U365="nulová",N365,0)</f>
        <v>0</v>
      </c>
      <c r="BJ365" s="21" t="s">
        <v>88</v>
      </c>
      <c r="BK365" s="113">
        <f>ROUND(L365*K365,2)</f>
        <v>0</v>
      </c>
      <c r="BL365" s="21" t="s">
        <v>181</v>
      </c>
      <c r="BM365" s="21" t="s">
        <v>3275</v>
      </c>
    </row>
    <row r="366" spans="2:47" s="1" customFormat="1" ht="22.5" customHeight="1">
      <c r="B366" s="38"/>
      <c r="C366" s="39"/>
      <c r="D366" s="39"/>
      <c r="E366" s="39"/>
      <c r="F366" s="315" t="s">
        <v>2889</v>
      </c>
      <c r="G366" s="316"/>
      <c r="H366" s="316"/>
      <c r="I366" s="316"/>
      <c r="J366" s="39"/>
      <c r="K366" s="39"/>
      <c r="L366" s="39"/>
      <c r="M366" s="39"/>
      <c r="N366" s="39"/>
      <c r="O366" s="39"/>
      <c r="P366" s="39"/>
      <c r="Q366" s="39"/>
      <c r="R366" s="40"/>
      <c r="T366" s="146"/>
      <c r="U366" s="39"/>
      <c r="V366" s="39"/>
      <c r="W366" s="39"/>
      <c r="X366" s="39"/>
      <c r="Y366" s="39"/>
      <c r="Z366" s="39"/>
      <c r="AA366" s="81"/>
      <c r="AT366" s="21" t="s">
        <v>475</v>
      </c>
      <c r="AU366" s="21" t="s">
        <v>88</v>
      </c>
    </row>
    <row r="367" spans="2:51" s="10" customFormat="1" ht="22.5" customHeight="1">
      <c r="B367" s="178"/>
      <c r="C367" s="179"/>
      <c r="D367" s="179"/>
      <c r="E367" s="180" t="s">
        <v>22</v>
      </c>
      <c r="F367" s="303" t="s">
        <v>2758</v>
      </c>
      <c r="G367" s="304"/>
      <c r="H367" s="304"/>
      <c r="I367" s="304"/>
      <c r="J367" s="179"/>
      <c r="K367" s="181">
        <v>1</v>
      </c>
      <c r="L367" s="179"/>
      <c r="M367" s="179"/>
      <c r="N367" s="179"/>
      <c r="O367" s="179"/>
      <c r="P367" s="179"/>
      <c r="Q367" s="179"/>
      <c r="R367" s="182"/>
      <c r="T367" s="183"/>
      <c r="U367" s="179"/>
      <c r="V367" s="179"/>
      <c r="W367" s="179"/>
      <c r="X367" s="179"/>
      <c r="Y367" s="179"/>
      <c r="Z367" s="179"/>
      <c r="AA367" s="184"/>
      <c r="AT367" s="185" t="s">
        <v>199</v>
      </c>
      <c r="AU367" s="185" t="s">
        <v>88</v>
      </c>
      <c r="AV367" s="10" t="s">
        <v>140</v>
      </c>
      <c r="AW367" s="10" t="s">
        <v>37</v>
      </c>
      <c r="AX367" s="10" t="s">
        <v>80</v>
      </c>
      <c r="AY367" s="185" t="s">
        <v>176</v>
      </c>
    </row>
    <row r="368" spans="2:51" s="11" customFormat="1" ht="22.5" customHeight="1">
      <c r="B368" s="186"/>
      <c r="C368" s="187"/>
      <c r="D368" s="187"/>
      <c r="E368" s="188" t="s">
        <v>22</v>
      </c>
      <c r="F368" s="271" t="s">
        <v>200</v>
      </c>
      <c r="G368" s="272"/>
      <c r="H368" s="272"/>
      <c r="I368" s="272"/>
      <c r="J368" s="187"/>
      <c r="K368" s="189">
        <v>1</v>
      </c>
      <c r="L368" s="187"/>
      <c r="M368" s="187"/>
      <c r="N368" s="187"/>
      <c r="O368" s="187"/>
      <c r="P368" s="187"/>
      <c r="Q368" s="187"/>
      <c r="R368" s="190"/>
      <c r="T368" s="191"/>
      <c r="U368" s="187"/>
      <c r="V368" s="187"/>
      <c r="W368" s="187"/>
      <c r="X368" s="187"/>
      <c r="Y368" s="187"/>
      <c r="Z368" s="187"/>
      <c r="AA368" s="192"/>
      <c r="AT368" s="193" t="s">
        <v>199</v>
      </c>
      <c r="AU368" s="193" t="s">
        <v>88</v>
      </c>
      <c r="AV368" s="11" t="s">
        <v>181</v>
      </c>
      <c r="AW368" s="11" t="s">
        <v>37</v>
      </c>
      <c r="AX368" s="11" t="s">
        <v>88</v>
      </c>
      <c r="AY368" s="193" t="s">
        <v>176</v>
      </c>
    </row>
    <row r="369" spans="2:65" s="1" customFormat="1" ht="22.5" customHeight="1">
      <c r="B369" s="38"/>
      <c r="C369" s="202" t="s">
        <v>679</v>
      </c>
      <c r="D369" s="202" t="s">
        <v>352</v>
      </c>
      <c r="E369" s="203" t="s">
        <v>2894</v>
      </c>
      <c r="F369" s="307" t="s">
        <v>2895</v>
      </c>
      <c r="G369" s="307"/>
      <c r="H369" s="307"/>
      <c r="I369" s="307"/>
      <c r="J369" s="204" t="s">
        <v>461</v>
      </c>
      <c r="K369" s="205">
        <v>2</v>
      </c>
      <c r="L369" s="308">
        <v>0</v>
      </c>
      <c r="M369" s="309"/>
      <c r="N369" s="310">
        <f>ROUND(L369*K369,2)</f>
        <v>0</v>
      </c>
      <c r="O369" s="268"/>
      <c r="P369" s="268"/>
      <c r="Q369" s="268"/>
      <c r="R369" s="40"/>
      <c r="T369" s="175" t="s">
        <v>22</v>
      </c>
      <c r="U369" s="47" t="s">
        <v>45</v>
      </c>
      <c r="V369" s="39"/>
      <c r="W369" s="176">
        <f>V369*K369</f>
        <v>0</v>
      </c>
      <c r="X369" s="176">
        <v>0</v>
      </c>
      <c r="Y369" s="176">
        <f>X369*K369</f>
        <v>0</v>
      </c>
      <c r="Z369" s="176">
        <v>0</v>
      </c>
      <c r="AA369" s="177">
        <f>Z369*K369</f>
        <v>0</v>
      </c>
      <c r="AR369" s="21" t="s">
        <v>209</v>
      </c>
      <c r="AT369" s="21" t="s">
        <v>352</v>
      </c>
      <c r="AU369" s="21" t="s">
        <v>88</v>
      </c>
      <c r="AY369" s="21" t="s">
        <v>176</v>
      </c>
      <c r="BE369" s="113">
        <f>IF(U369="základní",N369,0)</f>
        <v>0</v>
      </c>
      <c r="BF369" s="113">
        <f>IF(U369="snížená",N369,0)</f>
        <v>0</v>
      </c>
      <c r="BG369" s="113">
        <f>IF(U369="zákl. přenesená",N369,0)</f>
        <v>0</v>
      </c>
      <c r="BH369" s="113">
        <f>IF(U369="sníž. přenesená",N369,0)</f>
        <v>0</v>
      </c>
      <c r="BI369" s="113">
        <f>IF(U369="nulová",N369,0)</f>
        <v>0</v>
      </c>
      <c r="BJ369" s="21" t="s">
        <v>88</v>
      </c>
      <c r="BK369" s="113">
        <f>ROUND(L369*K369,2)</f>
        <v>0</v>
      </c>
      <c r="BL369" s="21" t="s">
        <v>181</v>
      </c>
      <c r="BM369" s="21" t="s">
        <v>3276</v>
      </c>
    </row>
    <row r="370" spans="2:47" s="1" customFormat="1" ht="22.5" customHeight="1">
      <c r="B370" s="38"/>
      <c r="C370" s="39"/>
      <c r="D370" s="39"/>
      <c r="E370" s="39"/>
      <c r="F370" s="315" t="s">
        <v>2896</v>
      </c>
      <c r="G370" s="316"/>
      <c r="H370" s="316"/>
      <c r="I370" s="316"/>
      <c r="J370" s="39"/>
      <c r="K370" s="39"/>
      <c r="L370" s="39"/>
      <c r="M370" s="39"/>
      <c r="N370" s="39"/>
      <c r="O370" s="39"/>
      <c r="P370" s="39"/>
      <c r="Q370" s="39"/>
      <c r="R370" s="40"/>
      <c r="T370" s="146"/>
      <c r="U370" s="39"/>
      <c r="V370" s="39"/>
      <c r="W370" s="39"/>
      <c r="X370" s="39"/>
      <c r="Y370" s="39"/>
      <c r="Z370" s="39"/>
      <c r="AA370" s="81"/>
      <c r="AT370" s="21" t="s">
        <v>475</v>
      </c>
      <c r="AU370" s="21" t="s">
        <v>88</v>
      </c>
    </row>
    <row r="371" spans="2:51" s="10" customFormat="1" ht="22.5" customHeight="1">
      <c r="B371" s="178"/>
      <c r="C371" s="179"/>
      <c r="D371" s="179"/>
      <c r="E371" s="180" t="s">
        <v>22</v>
      </c>
      <c r="F371" s="303" t="s">
        <v>3277</v>
      </c>
      <c r="G371" s="304"/>
      <c r="H371" s="304"/>
      <c r="I371" s="304"/>
      <c r="J371" s="179"/>
      <c r="K371" s="181">
        <v>2</v>
      </c>
      <c r="L371" s="179"/>
      <c r="M371" s="179"/>
      <c r="N371" s="179"/>
      <c r="O371" s="179"/>
      <c r="P371" s="179"/>
      <c r="Q371" s="179"/>
      <c r="R371" s="182"/>
      <c r="T371" s="183"/>
      <c r="U371" s="179"/>
      <c r="V371" s="179"/>
      <c r="W371" s="179"/>
      <c r="X371" s="179"/>
      <c r="Y371" s="179"/>
      <c r="Z371" s="179"/>
      <c r="AA371" s="184"/>
      <c r="AT371" s="185" t="s">
        <v>199</v>
      </c>
      <c r="AU371" s="185" t="s">
        <v>88</v>
      </c>
      <c r="AV371" s="10" t="s">
        <v>140</v>
      </c>
      <c r="AW371" s="10" t="s">
        <v>37</v>
      </c>
      <c r="AX371" s="10" t="s">
        <v>80</v>
      </c>
      <c r="AY371" s="185" t="s">
        <v>176</v>
      </c>
    </row>
    <row r="372" spans="2:51" s="11" customFormat="1" ht="22.5" customHeight="1">
      <c r="B372" s="186"/>
      <c r="C372" s="187"/>
      <c r="D372" s="187"/>
      <c r="E372" s="188" t="s">
        <v>22</v>
      </c>
      <c r="F372" s="271" t="s">
        <v>200</v>
      </c>
      <c r="G372" s="272"/>
      <c r="H372" s="272"/>
      <c r="I372" s="272"/>
      <c r="J372" s="187"/>
      <c r="K372" s="189">
        <v>2</v>
      </c>
      <c r="L372" s="187"/>
      <c r="M372" s="187"/>
      <c r="N372" s="187"/>
      <c r="O372" s="187"/>
      <c r="P372" s="187"/>
      <c r="Q372" s="187"/>
      <c r="R372" s="190"/>
      <c r="T372" s="191"/>
      <c r="U372" s="187"/>
      <c r="V372" s="187"/>
      <c r="W372" s="187"/>
      <c r="X372" s="187"/>
      <c r="Y372" s="187"/>
      <c r="Z372" s="187"/>
      <c r="AA372" s="192"/>
      <c r="AT372" s="193" t="s">
        <v>199</v>
      </c>
      <c r="AU372" s="193" t="s">
        <v>88</v>
      </c>
      <c r="AV372" s="11" t="s">
        <v>181</v>
      </c>
      <c r="AW372" s="11" t="s">
        <v>37</v>
      </c>
      <c r="AX372" s="11" t="s">
        <v>88</v>
      </c>
      <c r="AY372" s="193" t="s">
        <v>176</v>
      </c>
    </row>
    <row r="373" spans="2:65" s="1" customFormat="1" ht="31.5" customHeight="1">
      <c r="B373" s="38"/>
      <c r="C373" s="202" t="s">
        <v>684</v>
      </c>
      <c r="D373" s="202" t="s">
        <v>352</v>
      </c>
      <c r="E373" s="203" t="s">
        <v>2907</v>
      </c>
      <c r="F373" s="307" t="s">
        <v>2908</v>
      </c>
      <c r="G373" s="307"/>
      <c r="H373" s="307"/>
      <c r="I373" s="307"/>
      <c r="J373" s="204" t="s">
        <v>2279</v>
      </c>
      <c r="K373" s="205">
        <v>2</v>
      </c>
      <c r="L373" s="308">
        <v>0</v>
      </c>
      <c r="M373" s="309"/>
      <c r="N373" s="310">
        <f>ROUND(L373*K373,2)</f>
        <v>0</v>
      </c>
      <c r="O373" s="268"/>
      <c r="P373" s="268"/>
      <c r="Q373" s="268"/>
      <c r="R373" s="40"/>
      <c r="T373" s="175" t="s">
        <v>22</v>
      </c>
      <c r="U373" s="47" t="s">
        <v>45</v>
      </c>
      <c r="V373" s="39"/>
      <c r="W373" s="176">
        <f>V373*K373</f>
        <v>0</v>
      </c>
      <c r="X373" s="176">
        <v>0</v>
      </c>
      <c r="Y373" s="176">
        <f>X373*K373</f>
        <v>0</v>
      </c>
      <c r="Z373" s="176">
        <v>0</v>
      </c>
      <c r="AA373" s="177">
        <f>Z373*K373</f>
        <v>0</v>
      </c>
      <c r="AR373" s="21" t="s">
        <v>209</v>
      </c>
      <c r="AT373" s="21" t="s">
        <v>352</v>
      </c>
      <c r="AU373" s="21" t="s">
        <v>88</v>
      </c>
      <c r="AY373" s="21" t="s">
        <v>176</v>
      </c>
      <c r="BE373" s="113">
        <f>IF(U373="základní",N373,0)</f>
        <v>0</v>
      </c>
      <c r="BF373" s="113">
        <f>IF(U373="snížená",N373,0)</f>
        <v>0</v>
      </c>
      <c r="BG373" s="113">
        <f>IF(U373="zákl. přenesená",N373,0)</f>
        <v>0</v>
      </c>
      <c r="BH373" s="113">
        <f>IF(U373="sníž. přenesená",N373,0)</f>
        <v>0</v>
      </c>
      <c r="BI373" s="113">
        <f>IF(U373="nulová",N373,0)</f>
        <v>0</v>
      </c>
      <c r="BJ373" s="21" t="s">
        <v>88</v>
      </c>
      <c r="BK373" s="113">
        <f>ROUND(L373*K373,2)</f>
        <v>0</v>
      </c>
      <c r="BL373" s="21" t="s">
        <v>181</v>
      </c>
      <c r="BM373" s="21" t="s">
        <v>3278</v>
      </c>
    </row>
    <row r="374" spans="2:47" s="1" customFormat="1" ht="22.5" customHeight="1">
      <c r="B374" s="38"/>
      <c r="C374" s="39"/>
      <c r="D374" s="39"/>
      <c r="E374" s="39"/>
      <c r="F374" s="315" t="s">
        <v>2909</v>
      </c>
      <c r="G374" s="316"/>
      <c r="H374" s="316"/>
      <c r="I374" s="316"/>
      <c r="J374" s="39"/>
      <c r="K374" s="39"/>
      <c r="L374" s="39"/>
      <c r="M374" s="39"/>
      <c r="N374" s="39"/>
      <c r="O374" s="39"/>
      <c r="P374" s="39"/>
      <c r="Q374" s="39"/>
      <c r="R374" s="40"/>
      <c r="T374" s="146"/>
      <c r="U374" s="39"/>
      <c r="V374" s="39"/>
      <c r="W374" s="39"/>
      <c r="X374" s="39"/>
      <c r="Y374" s="39"/>
      <c r="Z374" s="39"/>
      <c r="AA374" s="81"/>
      <c r="AT374" s="21" t="s">
        <v>475</v>
      </c>
      <c r="AU374" s="21" t="s">
        <v>88</v>
      </c>
    </row>
    <row r="375" spans="2:65" s="1" customFormat="1" ht="31.5" customHeight="1">
      <c r="B375" s="38"/>
      <c r="C375" s="171" t="s">
        <v>689</v>
      </c>
      <c r="D375" s="171" t="s">
        <v>177</v>
      </c>
      <c r="E375" s="172" t="s">
        <v>2911</v>
      </c>
      <c r="F375" s="265" t="s">
        <v>2912</v>
      </c>
      <c r="G375" s="265"/>
      <c r="H375" s="265"/>
      <c r="I375" s="265"/>
      <c r="J375" s="173" t="s">
        <v>1129</v>
      </c>
      <c r="K375" s="174">
        <v>20</v>
      </c>
      <c r="L375" s="266">
        <v>0</v>
      </c>
      <c r="M375" s="267"/>
      <c r="N375" s="268">
        <f>ROUND(L375*K375,2)</f>
        <v>0</v>
      </c>
      <c r="O375" s="268"/>
      <c r="P375" s="268"/>
      <c r="Q375" s="268"/>
      <c r="R375" s="40"/>
      <c r="T375" s="175" t="s">
        <v>22</v>
      </c>
      <c r="U375" s="47" t="s">
        <v>45</v>
      </c>
      <c r="V375" s="39"/>
      <c r="W375" s="176">
        <f>V375*K375</f>
        <v>0</v>
      </c>
      <c r="X375" s="176">
        <v>0</v>
      </c>
      <c r="Y375" s="176">
        <f>X375*K375</f>
        <v>0</v>
      </c>
      <c r="Z375" s="176">
        <v>0</v>
      </c>
      <c r="AA375" s="177">
        <f>Z375*K375</f>
        <v>0</v>
      </c>
      <c r="AR375" s="21" t="s">
        <v>181</v>
      </c>
      <c r="AT375" s="21" t="s">
        <v>177</v>
      </c>
      <c r="AU375" s="21" t="s">
        <v>88</v>
      </c>
      <c r="AY375" s="21" t="s">
        <v>176</v>
      </c>
      <c r="BE375" s="113">
        <f>IF(U375="základní",N375,0)</f>
        <v>0</v>
      </c>
      <c r="BF375" s="113">
        <f>IF(U375="snížená",N375,0)</f>
        <v>0</v>
      </c>
      <c r="BG375" s="113">
        <f>IF(U375="zákl. přenesená",N375,0)</f>
        <v>0</v>
      </c>
      <c r="BH375" s="113">
        <f>IF(U375="sníž. přenesená",N375,0)</f>
        <v>0</v>
      </c>
      <c r="BI375" s="113">
        <f>IF(U375="nulová",N375,0)</f>
        <v>0</v>
      </c>
      <c r="BJ375" s="21" t="s">
        <v>88</v>
      </c>
      <c r="BK375" s="113">
        <f>ROUND(L375*K375,2)</f>
        <v>0</v>
      </c>
      <c r="BL375" s="21" t="s">
        <v>181</v>
      </c>
      <c r="BM375" s="21" t="s">
        <v>3279</v>
      </c>
    </row>
    <row r="376" spans="2:51" s="10" customFormat="1" ht="22.5" customHeight="1">
      <c r="B376" s="178"/>
      <c r="C376" s="179"/>
      <c r="D376" s="179"/>
      <c r="E376" s="180" t="s">
        <v>22</v>
      </c>
      <c r="F376" s="269" t="s">
        <v>3280</v>
      </c>
      <c r="G376" s="270"/>
      <c r="H376" s="270"/>
      <c r="I376" s="270"/>
      <c r="J376" s="179"/>
      <c r="K376" s="181">
        <v>20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199</v>
      </c>
      <c r="AU376" s="185" t="s">
        <v>88</v>
      </c>
      <c r="AV376" s="10" t="s">
        <v>140</v>
      </c>
      <c r="AW376" s="10" t="s">
        <v>37</v>
      </c>
      <c r="AX376" s="10" t="s">
        <v>80</v>
      </c>
      <c r="AY376" s="185" t="s">
        <v>176</v>
      </c>
    </row>
    <row r="377" spans="2:51" s="11" customFormat="1" ht="22.5" customHeight="1">
      <c r="B377" s="186"/>
      <c r="C377" s="187"/>
      <c r="D377" s="187"/>
      <c r="E377" s="188" t="s">
        <v>22</v>
      </c>
      <c r="F377" s="271" t="s">
        <v>200</v>
      </c>
      <c r="G377" s="272"/>
      <c r="H377" s="272"/>
      <c r="I377" s="272"/>
      <c r="J377" s="187"/>
      <c r="K377" s="189">
        <v>20</v>
      </c>
      <c r="L377" s="187"/>
      <c r="M377" s="187"/>
      <c r="N377" s="187"/>
      <c r="O377" s="187"/>
      <c r="P377" s="187"/>
      <c r="Q377" s="187"/>
      <c r="R377" s="190"/>
      <c r="T377" s="191"/>
      <c r="U377" s="187"/>
      <c r="V377" s="187"/>
      <c r="W377" s="187"/>
      <c r="X377" s="187"/>
      <c r="Y377" s="187"/>
      <c r="Z377" s="187"/>
      <c r="AA377" s="192"/>
      <c r="AT377" s="193" t="s">
        <v>199</v>
      </c>
      <c r="AU377" s="193" t="s">
        <v>88</v>
      </c>
      <c r="AV377" s="11" t="s">
        <v>181</v>
      </c>
      <c r="AW377" s="11" t="s">
        <v>37</v>
      </c>
      <c r="AX377" s="11" t="s">
        <v>88</v>
      </c>
      <c r="AY377" s="193" t="s">
        <v>176</v>
      </c>
    </row>
    <row r="378" spans="2:65" s="1" customFormat="1" ht="57" customHeight="1">
      <c r="B378" s="38"/>
      <c r="C378" s="171" t="s">
        <v>694</v>
      </c>
      <c r="D378" s="171" t="s">
        <v>177</v>
      </c>
      <c r="E378" s="172" t="s">
        <v>2914</v>
      </c>
      <c r="F378" s="265" t="s">
        <v>2915</v>
      </c>
      <c r="G378" s="265"/>
      <c r="H378" s="265"/>
      <c r="I378" s="265"/>
      <c r="J378" s="173" t="s">
        <v>1129</v>
      </c>
      <c r="K378" s="174">
        <v>14</v>
      </c>
      <c r="L378" s="266">
        <v>0</v>
      </c>
      <c r="M378" s="267"/>
      <c r="N378" s="268">
        <f>ROUND(L378*K378,2)</f>
        <v>0</v>
      </c>
      <c r="O378" s="268"/>
      <c r="P378" s="268"/>
      <c r="Q378" s="268"/>
      <c r="R378" s="40"/>
      <c r="T378" s="175" t="s">
        <v>22</v>
      </c>
      <c r="U378" s="47" t="s">
        <v>45</v>
      </c>
      <c r="V378" s="39"/>
      <c r="W378" s="176">
        <f>V378*K378</f>
        <v>0</v>
      </c>
      <c r="X378" s="176">
        <v>0</v>
      </c>
      <c r="Y378" s="176">
        <f>X378*K378</f>
        <v>0</v>
      </c>
      <c r="Z378" s="176">
        <v>0</v>
      </c>
      <c r="AA378" s="177">
        <f>Z378*K378</f>
        <v>0</v>
      </c>
      <c r="AR378" s="21" t="s">
        <v>181</v>
      </c>
      <c r="AT378" s="21" t="s">
        <v>177</v>
      </c>
      <c r="AU378" s="21" t="s">
        <v>88</v>
      </c>
      <c r="AY378" s="21" t="s">
        <v>176</v>
      </c>
      <c r="BE378" s="113">
        <f>IF(U378="základní",N378,0)</f>
        <v>0</v>
      </c>
      <c r="BF378" s="113">
        <f>IF(U378="snížená",N378,0)</f>
        <v>0</v>
      </c>
      <c r="BG378" s="113">
        <f>IF(U378="zákl. přenesená",N378,0)</f>
        <v>0</v>
      </c>
      <c r="BH378" s="113">
        <f>IF(U378="sníž. přenesená",N378,0)</f>
        <v>0</v>
      </c>
      <c r="BI378" s="113">
        <f>IF(U378="nulová",N378,0)</f>
        <v>0</v>
      </c>
      <c r="BJ378" s="21" t="s">
        <v>88</v>
      </c>
      <c r="BK378" s="113">
        <f>ROUND(L378*K378,2)</f>
        <v>0</v>
      </c>
      <c r="BL378" s="21" t="s">
        <v>181</v>
      </c>
      <c r="BM378" s="21" t="s">
        <v>3281</v>
      </c>
    </row>
    <row r="379" spans="2:51" s="10" customFormat="1" ht="22.5" customHeight="1">
      <c r="B379" s="178"/>
      <c r="C379" s="179"/>
      <c r="D379" s="179"/>
      <c r="E379" s="180" t="s">
        <v>22</v>
      </c>
      <c r="F379" s="269" t="s">
        <v>3282</v>
      </c>
      <c r="G379" s="270"/>
      <c r="H379" s="270"/>
      <c r="I379" s="270"/>
      <c r="J379" s="179"/>
      <c r="K379" s="181">
        <v>14</v>
      </c>
      <c r="L379" s="179"/>
      <c r="M379" s="179"/>
      <c r="N379" s="179"/>
      <c r="O379" s="179"/>
      <c r="P379" s="179"/>
      <c r="Q379" s="179"/>
      <c r="R379" s="182"/>
      <c r="T379" s="183"/>
      <c r="U379" s="179"/>
      <c r="V379" s="179"/>
      <c r="W379" s="179"/>
      <c r="X379" s="179"/>
      <c r="Y379" s="179"/>
      <c r="Z379" s="179"/>
      <c r="AA379" s="184"/>
      <c r="AT379" s="185" t="s">
        <v>199</v>
      </c>
      <c r="AU379" s="185" t="s">
        <v>88</v>
      </c>
      <c r="AV379" s="10" t="s">
        <v>140</v>
      </c>
      <c r="AW379" s="10" t="s">
        <v>37</v>
      </c>
      <c r="AX379" s="10" t="s">
        <v>80</v>
      </c>
      <c r="AY379" s="185" t="s">
        <v>176</v>
      </c>
    </row>
    <row r="380" spans="2:51" s="11" customFormat="1" ht="22.5" customHeight="1">
      <c r="B380" s="186"/>
      <c r="C380" s="187"/>
      <c r="D380" s="187"/>
      <c r="E380" s="188" t="s">
        <v>22</v>
      </c>
      <c r="F380" s="271" t="s">
        <v>200</v>
      </c>
      <c r="G380" s="272"/>
      <c r="H380" s="272"/>
      <c r="I380" s="272"/>
      <c r="J380" s="187"/>
      <c r="K380" s="189">
        <v>14</v>
      </c>
      <c r="L380" s="187"/>
      <c r="M380" s="187"/>
      <c r="N380" s="187"/>
      <c r="O380" s="187"/>
      <c r="P380" s="187"/>
      <c r="Q380" s="187"/>
      <c r="R380" s="190"/>
      <c r="T380" s="191"/>
      <c r="U380" s="187"/>
      <c r="V380" s="187"/>
      <c r="W380" s="187"/>
      <c r="X380" s="187"/>
      <c r="Y380" s="187"/>
      <c r="Z380" s="187"/>
      <c r="AA380" s="192"/>
      <c r="AT380" s="193" t="s">
        <v>199</v>
      </c>
      <c r="AU380" s="193" t="s">
        <v>88</v>
      </c>
      <c r="AV380" s="11" t="s">
        <v>181</v>
      </c>
      <c r="AW380" s="11" t="s">
        <v>37</v>
      </c>
      <c r="AX380" s="11" t="s">
        <v>88</v>
      </c>
      <c r="AY380" s="193" t="s">
        <v>176</v>
      </c>
    </row>
    <row r="381" spans="2:65" s="1" customFormat="1" ht="31.5" customHeight="1">
      <c r="B381" s="38"/>
      <c r="C381" s="171" t="s">
        <v>699</v>
      </c>
      <c r="D381" s="171" t="s">
        <v>177</v>
      </c>
      <c r="E381" s="172" t="s">
        <v>2917</v>
      </c>
      <c r="F381" s="265" t="s">
        <v>2918</v>
      </c>
      <c r="G381" s="265"/>
      <c r="H381" s="265"/>
      <c r="I381" s="265"/>
      <c r="J381" s="173" t="s">
        <v>461</v>
      </c>
      <c r="K381" s="174">
        <v>1</v>
      </c>
      <c r="L381" s="266">
        <v>0</v>
      </c>
      <c r="M381" s="267"/>
      <c r="N381" s="268">
        <f>ROUND(L381*K381,2)</f>
        <v>0</v>
      </c>
      <c r="O381" s="268"/>
      <c r="P381" s="268"/>
      <c r="Q381" s="268"/>
      <c r="R381" s="40"/>
      <c r="T381" s="175" t="s">
        <v>22</v>
      </c>
      <c r="U381" s="47" t="s">
        <v>45</v>
      </c>
      <c r="V381" s="39"/>
      <c r="W381" s="176">
        <f>V381*K381</f>
        <v>0</v>
      </c>
      <c r="X381" s="176">
        <v>0</v>
      </c>
      <c r="Y381" s="176">
        <f>X381*K381</f>
        <v>0</v>
      </c>
      <c r="Z381" s="176">
        <v>0</v>
      </c>
      <c r="AA381" s="177">
        <f>Z381*K381</f>
        <v>0</v>
      </c>
      <c r="AR381" s="21" t="s">
        <v>181</v>
      </c>
      <c r="AT381" s="21" t="s">
        <v>177</v>
      </c>
      <c r="AU381" s="21" t="s">
        <v>88</v>
      </c>
      <c r="AY381" s="21" t="s">
        <v>176</v>
      </c>
      <c r="BE381" s="113">
        <f>IF(U381="základní",N381,0)</f>
        <v>0</v>
      </c>
      <c r="BF381" s="113">
        <f>IF(U381="snížená",N381,0)</f>
        <v>0</v>
      </c>
      <c r="BG381" s="113">
        <f>IF(U381="zákl. přenesená",N381,0)</f>
        <v>0</v>
      </c>
      <c r="BH381" s="113">
        <f>IF(U381="sníž. přenesená",N381,0)</f>
        <v>0</v>
      </c>
      <c r="BI381" s="113">
        <f>IF(U381="nulová",N381,0)</f>
        <v>0</v>
      </c>
      <c r="BJ381" s="21" t="s">
        <v>88</v>
      </c>
      <c r="BK381" s="113">
        <f>ROUND(L381*K381,2)</f>
        <v>0</v>
      </c>
      <c r="BL381" s="21" t="s">
        <v>181</v>
      </c>
      <c r="BM381" s="21" t="s">
        <v>3283</v>
      </c>
    </row>
    <row r="382" spans="2:65" s="1" customFormat="1" ht="44.25" customHeight="1">
      <c r="B382" s="38"/>
      <c r="C382" s="202" t="s">
        <v>703</v>
      </c>
      <c r="D382" s="202" t="s">
        <v>352</v>
      </c>
      <c r="E382" s="203" t="s">
        <v>3284</v>
      </c>
      <c r="F382" s="307" t="s">
        <v>3285</v>
      </c>
      <c r="G382" s="307"/>
      <c r="H382" s="307"/>
      <c r="I382" s="307"/>
      <c r="J382" s="204" t="s">
        <v>461</v>
      </c>
      <c r="K382" s="205">
        <v>1</v>
      </c>
      <c r="L382" s="308">
        <v>0</v>
      </c>
      <c r="M382" s="309"/>
      <c r="N382" s="310">
        <f>ROUND(L382*K382,2)</f>
        <v>0</v>
      </c>
      <c r="O382" s="268"/>
      <c r="P382" s="268"/>
      <c r="Q382" s="268"/>
      <c r="R382" s="40"/>
      <c r="T382" s="175" t="s">
        <v>22</v>
      </c>
      <c r="U382" s="47" t="s">
        <v>45</v>
      </c>
      <c r="V382" s="39"/>
      <c r="W382" s="176">
        <f>V382*K382</f>
        <v>0</v>
      </c>
      <c r="X382" s="176">
        <v>0</v>
      </c>
      <c r="Y382" s="176">
        <f>X382*K382</f>
        <v>0</v>
      </c>
      <c r="Z382" s="176">
        <v>0</v>
      </c>
      <c r="AA382" s="177">
        <f>Z382*K382</f>
        <v>0</v>
      </c>
      <c r="AR382" s="21" t="s">
        <v>209</v>
      </c>
      <c r="AT382" s="21" t="s">
        <v>352</v>
      </c>
      <c r="AU382" s="21" t="s">
        <v>88</v>
      </c>
      <c r="AY382" s="21" t="s">
        <v>176</v>
      </c>
      <c r="BE382" s="113">
        <f>IF(U382="základní",N382,0)</f>
        <v>0</v>
      </c>
      <c r="BF382" s="113">
        <f>IF(U382="snížená",N382,0)</f>
        <v>0</v>
      </c>
      <c r="BG382" s="113">
        <f>IF(U382="zákl. přenesená",N382,0)</f>
        <v>0</v>
      </c>
      <c r="BH382" s="113">
        <f>IF(U382="sníž. přenesená",N382,0)</f>
        <v>0</v>
      </c>
      <c r="BI382" s="113">
        <f>IF(U382="nulová",N382,0)</f>
        <v>0</v>
      </c>
      <c r="BJ382" s="21" t="s">
        <v>88</v>
      </c>
      <c r="BK382" s="113">
        <f>ROUND(L382*K382,2)</f>
        <v>0</v>
      </c>
      <c r="BL382" s="21" t="s">
        <v>181</v>
      </c>
      <c r="BM382" s="21" t="s">
        <v>3286</v>
      </c>
    </row>
    <row r="383" spans="2:47" s="1" customFormat="1" ht="22.5" customHeight="1">
      <c r="B383" s="38"/>
      <c r="C383" s="39"/>
      <c r="D383" s="39"/>
      <c r="E383" s="39"/>
      <c r="F383" s="315" t="s">
        <v>3287</v>
      </c>
      <c r="G383" s="316"/>
      <c r="H383" s="316"/>
      <c r="I383" s="316"/>
      <c r="J383" s="39"/>
      <c r="K383" s="39"/>
      <c r="L383" s="39"/>
      <c r="M383" s="39"/>
      <c r="N383" s="39"/>
      <c r="O383" s="39"/>
      <c r="P383" s="39"/>
      <c r="Q383" s="39"/>
      <c r="R383" s="40"/>
      <c r="T383" s="146"/>
      <c r="U383" s="39"/>
      <c r="V383" s="39"/>
      <c r="W383" s="39"/>
      <c r="X383" s="39"/>
      <c r="Y383" s="39"/>
      <c r="Z383" s="39"/>
      <c r="AA383" s="81"/>
      <c r="AT383" s="21" t="s">
        <v>475</v>
      </c>
      <c r="AU383" s="21" t="s">
        <v>88</v>
      </c>
    </row>
    <row r="384" spans="2:51" s="10" customFormat="1" ht="22.5" customHeight="1">
      <c r="B384" s="178"/>
      <c r="C384" s="179"/>
      <c r="D384" s="179"/>
      <c r="E384" s="180" t="s">
        <v>22</v>
      </c>
      <c r="F384" s="303" t="s">
        <v>2747</v>
      </c>
      <c r="G384" s="304"/>
      <c r="H384" s="304"/>
      <c r="I384" s="304"/>
      <c r="J384" s="179"/>
      <c r="K384" s="181">
        <v>1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199</v>
      </c>
      <c r="AU384" s="185" t="s">
        <v>88</v>
      </c>
      <c r="AV384" s="10" t="s">
        <v>140</v>
      </c>
      <c r="AW384" s="10" t="s">
        <v>37</v>
      </c>
      <c r="AX384" s="10" t="s">
        <v>80</v>
      </c>
      <c r="AY384" s="185" t="s">
        <v>176</v>
      </c>
    </row>
    <row r="385" spans="2:51" s="11" customFormat="1" ht="22.5" customHeight="1">
      <c r="B385" s="186"/>
      <c r="C385" s="187"/>
      <c r="D385" s="187"/>
      <c r="E385" s="188" t="s">
        <v>22</v>
      </c>
      <c r="F385" s="271" t="s">
        <v>200</v>
      </c>
      <c r="G385" s="272"/>
      <c r="H385" s="272"/>
      <c r="I385" s="272"/>
      <c r="J385" s="187"/>
      <c r="K385" s="189">
        <v>1</v>
      </c>
      <c r="L385" s="187"/>
      <c r="M385" s="187"/>
      <c r="N385" s="187"/>
      <c r="O385" s="187"/>
      <c r="P385" s="187"/>
      <c r="Q385" s="187"/>
      <c r="R385" s="190"/>
      <c r="T385" s="191"/>
      <c r="U385" s="187"/>
      <c r="V385" s="187"/>
      <c r="W385" s="187"/>
      <c r="X385" s="187"/>
      <c r="Y385" s="187"/>
      <c r="Z385" s="187"/>
      <c r="AA385" s="192"/>
      <c r="AT385" s="193" t="s">
        <v>199</v>
      </c>
      <c r="AU385" s="193" t="s">
        <v>88</v>
      </c>
      <c r="AV385" s="11" t="s">
        <v>181</v>
      </c>
      <c r="AW385" s="11" t="s">
        <v>37</v>
      </c>
      <c r="AX385" s="11" t="s">
        <v>88</v>
      </c>
      <c r="AY385" s="193" t="s">
        <v>176</v>
      </c>
    </row>
    <row r="386" spans="2:65" s="1" customFormat="1" ht="31.5" customHeight="1">
      <c r="B386" s="38"/>
      <c r="C386" s="171" t="s">
        <v>708</v>
      </c>
      <c r="D386" s="171" t="s">
        <v>177</v>
      </c>
      <c r="E386" s="172" t="s">
        <v>2925</v>
      </c>
      <c r="F386" s="265" t="s">
        <v>2926</v>
      </c>
      <c r="G386" s="265"/>
      <c r="H386" s="265"/>
      <c r="I386" s="265"/>
      <c r="J386" s="173" t="s">
        <v>461</v>
      </c>
      <c r="K386" s="174">
        <v>3</v>
      </c>
      <c r="L386" s="266">
        <v>0</v>
      </c>
      <c r="M386" s="267"/>
      <c r="N386" s="268">
        <f>ROUND(L386*K386,2)</f>
        <v>0</v>
      </c>
      <c r="O386" s="268"/>
      <c r="P386" s="268"/>
      <c r="Q386" s="268"/>
      <c r="R386" s="40"/>
      <c r="T386" s="175" t="s">
        <v>22</v>
      </c>
      <c r="U386" s="47" t="s">
        <v>45</v>
      </c>
      <c r="V386" s="39"/>
      <c r="W386" s="176">
        <f>V386*K386</f>
        <v>0</v>
      </c>
      <c r="X386" s="176">
        <v>0</v>
      </c>
      <c r="Y386" s="176">
        <f>X386*K386</f>
        <v>0</v>
      </c>
      <c r="Z386" s="176">
        <v>0</v>
      </c>
      <c r="AA386" s="177">
        <f>Z386*K386</f>
        <v>0</v>
      </c>
      <c r="AR386" s="21" t="s">
        <v>181</v>
      </c>
      <c r="AT386" s="21" t="s">
        <v>177</v>
      </c>
      <c r="AU386" s="21" t="s">
        <v>88</v>
      </c>
      <c r="AY386" s="21" t="s">
        <v>176</v>
      </c>
      <c r="BE386" s="113">
        <f>IF(U386="základní",N386,0)</f>
        <v>0</v>
      </c>
      <c r="BF386" s="113">
        <f>IF(U386="snížená",N386,0)</f>
        <v>0</v>
      </c>
      <c r="BG386" s="113">
        <f>IF(U386="zákl. přenesená",N386,0)</f>
        <v>0</v>
      </c>
      <c r="BH386" s="113">
        <f>IF(U386="sníž. přenesená",N386,0)</f>
        <v>0</v>
      </c>
      <c r="BI386" s="113">
        <f>IF(U386="nulová",N386,0)</f>
        <v>0</v>
      </c>
      <c r="BJ386" s="21" t="s">
        <v>88</v>
      </c>
      <c r="BK386" s="113">
        <f>ROUND(L386*K386,2)</f>
        <v>0</v>
      </c>
      <c r="BL386" s="21" t="s">
        <v>181</v>
      </c>
      <c r="BM386" s="21" t="s">
        <v>3288</v>
      </c>
    </row>
    <row r="387" spans="2:65" s="1" customFormat="1" ht="31.5" customHeight="1">
      <c r="B387" s="38"/>
      <c r="C387" s="202" t="s">
        <v>712</v>
      </c>
      <c r="D387" s="202" t="s">
        <v>352</v>
      </c>
      <c r="E387" s="203" t="s">
        <v>2927</v>
      </c>
      <c r="F387" s="307" t="s">
        <v>2928</v>
      </c>
      <c r="G387" s="307"/>
      <c r="H387" s="307"/>
      <c r="I387" s="307"/>
      <c r="J387" s="204" t="s">
        <v>461</v>
      </c>
      <c r="K387" s="205">
        <v>3</v>
      </c>
      <c r="L387" s="308">
        <v>0</v>
      </c>
      <c r="M387" s="309"/>
      <c r="N387" s="310">
        <f>ROUND(L387*K387,2)</f>
        <v>0</v>
      </c>
      <c r="O387" s="268"/>
      <c r="P387" s="268"/>
      <c r="Q387" s="268"/>
      <c r="R387" s="40"/>
      <c r="T387" s="175" t="s">
        <v>22</v>
      </c>
      <c r="U387" s="47" t="s">
        <v>45</v>
      </c>
      <c r="V387" s="39"/>
      <c r="W387" s="176">
        <f>V387*K387</f>
        <v>0</v>
      </c>
      <c r="X387" s="176">
        <v>0</v>
      </c>
      <c r="Y387" s="176">
        <f>X387*K387</f>
        <v>0</v>
      </c>
      <c r="Z387" s="176">
        <v>0</v>
      </c>
      <c r="AA387" s="177">
        <f>Z387*K387</f>
        <v>0</v>
      </c>
      <c r="AR387" s="21" t="s">
        <v>209</v>
      </c>
      <c r="AT387" s="21" t="s">
        <v>352</v>
      </c>
      <c r="AU387" s="21" t="s">
        <v>88</v>
      </c>
      <c r="AY387" s="21" t="s">
        <v>176</v>
      </c>
      <c r="BE387" s="113">
        <f>IF(U387="základní",N387,0)</f>
        <v>0</v>
      </c>
      <c r="BF387" s="113">
        <f>IF(U387="snížená",N387,0)</f>
        <v>0</v>
      </c>
      <c r="BG387" s="113">
        <f>IF(U387="zákl. přenesená",N387,0)</f>
        <v>0</v>
      </c>
      <c r="BH387" s="113">
        <f>IF(U387="sníž. přenesená",N387,0)</f>
        <v>0</v>
      </c>
      <c r="BI387" s="113">
        <f>IF(U387="nulová",N387,0)</f>
        <v>0</v>
      </c>
      <c r="BJ387" s="21" t="s">
        <v>88</v>
      </c>
      <c r="BK387" s="113">
        <f>ROUND(L387*K387,2)</f>
        <v>0</v>
      </c>
      <c r="BL387" s="21" t="s">
        <v>181</v>
      </c>
      <c r="BM387" s="21" t="s">
        <v>3289</v>
      </c>
    </row>
    <row r="388" spans="2:47" s="1" customFormat="1" ht="22.5" customHeight="1">
      <c r="B388" s="38"/>
      <c r="C388" s="39"/>
      <c r="D388" s="39"/>
      <c r="E388" s="39"/>
      <c r="F388" s="315" t="s">
        <v>2929</v>
      </c>
      <c r="G388" s="316"/>
      <c r="H388" s="316"/>
      <c r="I388" s="316"/>
      <c r="J388" s="39"/>
      <c r="K388" s="39"/>
      <c r="L388" s="39"/>
      <c r="M388" s="39"/>
      <c r="N388" s="39"/>
      <c r="O388" s="39"/>
      <c r="P388" s="39"/>
      <c r="Q388" s="39"/>
      <c r="R388" s="40"/>
      <c r="T388" s="146"/>
      <c r="U388" s="39"/>
      <c r="V388" s="39"/>
      <c r="W388" s="39"/>
      <c r="X388" s="39"/>
      <c r="Y388" s="39"/>
      <c r="Z388" s="39"/>
      <c r="AA388" s="81"/>
      <c r="AT388" s="21" t="s">
        <v>475</v>
      </c>
      <c r="AU388" s="21" t="s">
        <v>88</v>
      </c>
    </row>
    <row r="389" spans="2:51" s="10" customFormat="1" ht="22.5" customHeight="1">
      <c r="B389" s="178"/>
      <c r="C389" s="179"/>
      <c r="D389" s="179"/>
      <c r="E389" s="180" t="s">
        <v>22</v>
      </c>
      <c r="F389" s="303" t="s">
        <v>2985</v>
      </c>
      <c r="G389" s="304"/>
      <c r="H389" s="304"/>
      <c r="I389" s="304"/>
      <c r="J389" s="179"/>
      <c r="K389" s="181">
        <v>3</v>
      </c>
      <c r="L389" s="179"/>
      <c r="M389" s="179"/>
      <c r="N389" s="179"/>
      <c r="O389" s="179"/>
      <c r="P389" s="179"/>
      <c r="Q389" s="179"/>
      <c r="R389" s="182"/>
      <c r="T389" s="183"/>
      <c r="U389" s="179"/>
      <c r="V389" s="179"/>
      <c r="W389" s="179"/>
      <c r="X389" s="179"/>
      <c r="Y389" s="179"/>
      <c r="Z389" s="179"/>
      <c r="AA389" s="184"/>
      <c r="AT389" s="185" t="s">
        <v>199</v>
      </c>
      <c r="AU389" s="185" t="s">
        <v>88</v>
      </c>
      <c r="AV389" s="10" t="s">
        <v>140</v>
      </c>
      <c r="AW389" s="10" t="s">
        <v>37</v>
      </c>
      <c r="AX389" s="10" t="s">
        <v>80</v>
      </c>
      <c r="AY389" s="185" t="s">
        <v>176</v>
      </c>
    </row>
    <row r="390" spans="2:51" s="11" customFormat="1" ht="22.5" customHeight="1">
      <c r="B390" s="186"/>
      <c r="C390" s="187"/>
      <c r="D390" s="187"/>
      <c r="E390" s="188" t="s">
        <v>22</v>
      </c>
      <c r="F390" s="271" t="s">
        <v>200</v>
      </c>
      <c r="G390" s="272"/>
      <c r="H390" s="272"/>
      <c r="I390" s="272"/>
      <c r="J390" s="187"/>
      <c r="K390" s="189">
        <v>3</v>
      </c>
      <c r="L390" s="187"/>
      <c r="M390" s="187"/>
      <c r="N390" s="187"/>
      <c r="O390" s="187"/>
      <c r="P390" s="187"/>
      <c r="Q390" s="187"/>
      <c r="R390" s="190"/>
      <c r="T390" s="191"/>
      <c r="U390" s="187"/>
      <c r="V390" s="187"/>
      <c r="W390" s="187"/>
      <c r="X390" s="187"/>
      <c r="Y390" s="187"/>
      <c r="Z390" s="187"/>
      <c r="AA390" s="192"/>
      <c r="AT390" s="193" t="s">
        <v>199</v>
      </c>
      <c r="AU390" s="193" t="s">
        <v>88</v>
      </c>
      <c r="AV390" s="11" t="s">
        <v>181</v>
      </c>
      <c r="AW390" s="11" t="s">
        <v>37</v>
      </c>
      <c r="AX390" s="11" t="s">
        <v>88</v>
      </c>
      <c r="AY390" s="193" t="s">
        <v>176</v>
      </c>
    </row>
    <row r="391" spans="2:65" s="1" customFormat="1" ht="31.5" customHeight="1">
      <c r="B391" s="38"/>
      <c r="C391" s="171" t="s">
        <v>716</v>
      </c>
      <c r="D391" s="171" t="s">
        <v>177</v>
      </c>
      <c r="E391" s="172" t="s">
        <v>2936</v>
      </c>
      <c r="F391" s="265" t="s">
        <v>2937</v>
      </c>
      <c r="G391" s="265"/>
      <c r="H391" s="265"/>
      <c r="I391" s="265"/>
      <c r="J391" s="173" t="s">
        <v>461</v>
      </c>
      <c r="K391" s="174">
        <v>1</v>
      </c>
      <c r="L391" s="266">
        <v>0</v>
      </c>
      <c r="M391" s="267"/>
      <c r="N391" s="268">
        <f>ROUND(L391*K391,2)</f>
        <v>0</v>
      </c>
      <c r="O391" s="268"/>
      <c r="P391" s="268"/>
      <c r="Q391" s="268"/>
      <c r="R391" s="40"/>
      <c r="T391" s="175" t="s">
        <v>22</v>
      </c>
      <c r="U391" s="47" t="s">
        <v>45</v>
      </c>
      <c r="V391" s="39"/>
      <c r="W391" s="176">
        <f>V391*K391</f>
        <v>0</v>
      </c>
      <c r="X391" s="176">
        <v>0</v>
      </c>
      <c r="Y391" s="176">
        <f>X391*K391</f>
        <v>0</v>
      </c>
      <c r="Z391" s="176">
        <v>0</v>
      </c>
      <c r="AA391" s="177">
        <f>Z391*K391</f>
        <v>0</v>
      </c>
      <c r="AR391" s="21" t="s">
        <v>181</v>
      </c>
      <c r="AT391" s="21" t="s">
        <v>177</v>
      </c>
      <c r="AU391" s="21" t="s">
        <v>88</v>
      </c>
      <c r="AY391" s="21" t="s">
        <v>176</v>
      </c>
      <c r="BE391" s="113">
        <f>IF(U391="základní",N391,0)</f>
        <v>0</v>
      </c>
      <c r="BF391" s="113">
        <f>IF(U391="snížená",N391,0)</f>
        <v>0</v>
      </c>
      <c r="BG391" s="113">
        <f>IF(U391="zákl. přenesená",N391,0)</f>
        <v>0</v>
      </c>
      <c r="BH391" s="113">
        <f>IF(U391="sníž. přenesená",N391,0)</f>
        <v>0</v>
      </c>
      <c r="BI391" s="113">
        <f>IF(U391="nulová",N391,0)</f>
        <v>0</v>
      </c>
      <c r="BJ391" s="21" t="s">
        <v>88</v>
      </c>
      <c r="BK391" s="113">
        <f>ROUND(L391*K391,2)</f>
        <v>0</v>
      </c>
      <c r="BL391" s="21" t="s">
        <v>181</v>
      </c>
      <c r="BM391" s="21" t="s">
        <v>3290</v>
      </c>
    </row>
    <row r="392" spans="2:65" s="1" customFormat="1" ht="31.5" customHeight="1">
      <c r="B392" s="38"/>
      <c r="C392" s="202" t="s">
        <v>720</v>
      </c>
      <c r="D392" s="202" t="s">
        <v>352</v>
      </c>
      <c r="E392" s="203" t="s">
        <v>2938</v>
      </c>
      <c r="F392" s="307" t="s">
        <v>2939</v>
      </c>
      <c r="G392" s="307"/>
      <c r="H392" s="307"/>
      <c r="I392" s="307"/>
      <c r="J392" s="204" t="s">
        <v>461</v>
      </c>
      <c r="K392" s="205">
        <v>1</v>
      </c>
      <c r="L392" s="308">
        <v>0</v>
      </c>
      <c r="M392" s="309"/>
      <c r="N392" s="310">
        <f>ROUND(L392*K392,2)</f>
        <v>0</v>
      </c>
      <c r="O392" s="268"/>
      <c r="P392" s="268"/>
      <c r="Q392" s="268"/>
      <c r="R392" s="40"/>
      <c r="T392" s="175" t="s">
        <v>22</v>
      </c>
      <c r="U392" s="47" t="s">
        <v>45</v>
      </c>
      <c r="V392" s="39"/>
      <c r="W392" s="176">
        <f>V392*K392</f>
        <v>0</v>
      </c>
      <c r="X392" s="176">
        <v>0</v>
      </c>
      <c r="Y392" s="176">
        <f>X392*K392</f>
        <v>0</v>
      </c>
      <c r="Z392" s="176">
        <v>0</v>
      </c>
      <c r="AA392" s="177">
        <f>Z392*K392</f>
        <v>0</v>
      </c>
      <c r="AR392" s="21" t="s">
        <v>209</v>
      </c>
      <c r="AT392" s="21" t="s">
        <v>352</v>
      </c>
      <c r="AU392" s="21" t="s">
        <v>88</v>
      </c>
      <c r="AY392" s="21" t="s">
        <v>176</v>
      </c>
      <c r="BE392" s="113">
        <f>IF(U392="základní",N392,0)</f>
        <v>0</v>
      </c>
      <c r="BF392" s="113">
        <f>IF(U392="snížená",N392,0)</f>
        <v>0</v>
      </c>
      <c r="BG392" s="113">
        <f>IF(U392="zákl. přenesená",N392,0)</f>
        <v>0</v>
      </c>
      <c r="BH392" s="113">
        <f>IF(U392="sníž. přenesená",N392,0)</f>
        <v>0</v>
      </c>
      <c r="BI392" s="113">
        <f>IF(U392="nulová",N392,0)</f>
        <v>0</v>
      </c>
      <c r="BJ392" s="21" t="s">
        <v>88</v>
      </c>
      <c r="BK392" s="113">
        <f>ROUND(L392*K392,2)</f>
        <v>0</v>
      </c>
      <c r="BL392" s="21" t="s">
        <v>181</v>
      </c>
      <c r="BM392" s="21" t="s">
        <v>3291</v>
      </c>
    </row>
    <row r="393" spans="2:47" s="1" customFormat="1" ht="22.5" customHeight="1">
      <c r="B393" s="38"/>
      <c r="C393" s="39"/>
      <c r="D393" s="39"/>
      <c r="E393" s="39"/>
      <c r="F393" s="315" t="s">
        <v>2940</v>
      </c>
      <c r="G393" s="316"/>
      <c r="H393" s="316"/>
      <c r="I393" s="316"/>
      <c r="J393" s="39"/>
      <c r="K393" s="39"/>
      <c r="L393" s="39"/>
      <c r="M393" s="39"/>
      <c r="N393" s="39"/>
      <c r="O393" s="39"/>
      <c r="P393" s="39"/>
      <c r="Q393" s="39"/>
      <c r="R393" s="40"/>
      <c r="T393" s="146"/>
      <c r="U393" s="39"/>
      <c r="V393" s="39"/>
      <c r="W393" s="39"/>
      <c r="X393" s="39"/>
      <c r="Y393" s="39"/>
      <c r="Z393" s="39"/>
      <c r="AA393" s="81"/>
      <c r="AT393" s="21" t="s">
        <v>475</v>
      </c>
      <c r="AU393" s="21" t="s">
        <v>88</v>
      </c>
    </row>
    <row r="394" spans="2:65" s="1" customFormat="1" ht="31.5" customHeight="1">
      <c r="B394" s="38"/>
      <c r="C394" s="171" t="s">
        <v>724</v>
      </c>
      <c r="D394" s="171" t="s">
        <v>177</v>
      </c>
      <c r="E394" s="172" t="s">
        <v>2941</v>
      </c>
      <c r="F394" s="265" t="s">
        <v>2942</v>
      </c>
      <c r="G394" s="265"/>
      <c r="H394" s="265"/>
      <c r="I394" s="265"/>
      <c r="J394" s="173" t="s">
        <v>461</v>
      </c>
      <c r="K394" s="174">
        <v>8</v>
      </c>
      <c r="L394" s="266">
        <v>0</v>
      </c>
      <c r="M394" s="267"/>
      <c r="N394" s="268">
        <f>ROUND(L394*K394,2)</f>
        <v>0</v>
      </c>
      <c r="O394" s="268"/>
      <c r="P394" s="268"/>
      <c r="Q394" s="268"/>
      <c r="R394" s="40"/>
      <c r="T394" s="175" t="s">
        <v>22</v>
      </c>
      <c r="U394" s="47" t="s">
        <v>45</v>
      </c>
      <c r="V394" s="39"/>
      <c r="W394" s="176">
        <f>V394*K394</f>
        <v>0</v>
      </c>
      <c r="X394" s="176">
        <v>0</v>
      </c>
      <c r="Y394" s="176">
        <f>X394*K394</f>
        <v>0</v>
      </c>
      <c r="Z394" s="176">
        <v>0</v>
      </c>
      <c r="AA394" s="177">
        <f>Z394*K394</f>
        <v>0</v>
      </c>
      <c r="AR394" s="21" t="s">
        <v>181</v>
      </c>
      <c r="AT394" s="21" t="s">
        <v>177</v>
      </c>
      <c r="AU394" s="21" t="s">
        <v>88</v>
      </c>
      <c r="AY394" s="21" t="s">
        <v>176</v>
      </c>
      <c r="BE394" s="113">
        <f>IF(U394="základní",N394,0)</f>
        <v>0</v>
      </c>
      <c r="BF394" s="113">
        <f>IF(U394="snížená",N394,0)</f>
        <v>0</v>
      </c>
      <c r="BG394" s="113">
        <f>IF(U394="zákl. přenesená",N394,0)</f>
        <v>0</v>
      </c>
      <c r="BH394" s="113">
        <f>IF(U394="sníž. přenesená",N394,0)</f>
        <v>0</v>
      </c>
      <c r="BI394" s="113">
        <f>IF(U394="nulová",N394,0)</f>
        <v>0</v>
      </c>
      <c r="BJ394" s="21" t="s">
        <v>88</v>
      </c>
      <c r="BK394" s="113">
        <f>ROUND(L394*K394,2)</f>
        <v>0</v>
      </c>
      <c r="BL394" s="21" t="s">
        <v>181</v>
      </c>
      <c r="BM394" s="21" t="s">
        <v>3292</v>
      </c>
    </row>
    <row r="395" spans="2:51" s="10" customFormat="1" ht="22.5" customHeight="1">
      <c r="B395" s="178"/>
      <c r="C395" s="179"/>
      <c r="D395" s="179"/>
      <c r="E395" s="180" t="s">
        <v>22</v>
      </c>
      <c r="F395" s="269" t="s">
        <v>2943</v>
      </c>
      <c r="G395" s="270"/>
      <c r="H395" s="270"/>
      <c r="I395" s="270"/>
      <c r="J395" s="179"/>
      <c r="K395" s="181">
        <v>8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199</v>
      </c>
      <c r="AU395" s="185" t="s">
        <v>88</v>
      </c>
      <c r="AV395" s="10" t="s">
        <v>140</v>
      </c>
      <c r="AW395" s="10" t="s">
        <v>37</v>
      </c>
      <c r="AX395" s="10" t="s">
        <v>80</v>
      </c>
      <c r="AY395" s="185" t="s">
        <v>176</v>
      </c>
    </row>
    <row r="396" spans="2:51" s="11" customFormat="1" ht="22.5" customHeight="1">
      <c r="B396" s="186"/>
      <c r="C396" s="187"/>
      <c r="D396" s="187"/>
      <c r="E396" s="188" t="s">
        <v>22</v>
      </c>
      <c r="F396" s="271" t="s">
        <v>200</v>
      </c>
      <c r="G396" s="272"/>
      <c r="H396" s="272"/>
      <c r="I396" s="272"/>
      <c r="J396" s="187"/>
      <c r="K396" s="189">
        <v>8</v>
      </c>
      <c r="L396" s="187"/>
      <c r="M396" s="187"/>
      <c r="N396" s="187"/>
      <c r="O396" s="187"/>
      <c r="P396" s="187"/>
      <c r="Q396" s="187"/>
      <c r="R396" s="190"/>
      <c r="T396" s="191"/>
      <c r="U396" s="187"/>
      <c r="V396" s="187"/>
      <c r="W396" s="187"/>
      <c r="X396" s="187"/>
      <c r="Y396" s="187"/>
      <c r="Z396" s="187"/>
      <c r="AA396" s="192"/>
      <c r="AT396" s="193" t="s">
        <v>199</v>
      </c>
      <c r="AU396" s="193" t="s">
        <v>88</v>
      </c>
      <c r="AV396" s="11" t="s">
        <v>181</v>
      </c>
      <c r="AW396" s="11" t="s">
        <v>37</v>
      </c>
      <c r="AX396" s="11" t="s">
        <v>88</v>
      </c>
      <c r="AY396" s="193" t="s">
        <v>176</v>
      </c>
    </row>
    <row r="397" spans="2:65" s="1" customFormat="1" ht="44.25" customHeight="1">
      <c r="B397" s="38"/>
      <c r="C397" s="202" t="s">
        <v>729</v>
      </c>
      <c r="D397" s="202" t="s">
        <v>352</v>
      </c>
      <c r="E397" s="203" t="s">
        <v>2944</v>
      </c>
      <c r="F397" s="307" t="s">
        <v>2945</v>
      </c>
      <c r="G397" s="307"/>
      <c r="H397" s="307"/>
      <c r="I397" s="307"/>
      <c r="J397" s="204" t="s">
        <v>461</v>
      </c>
      <c r="K397" s="205">
        <v>2</v>
      </c>
      <c r="L397" s="308">
        <v>0</v>
      </c>
      <c r="M397" s="309"/>
      <c r="N397" s="310">
        <f>ROUND(L397*K397,2)</f>
        <v>0</v>
      </c>
      <c r="O397" s="268"/>
      <c r="P397" s="268"/>
      <c r="Q397" s="268"/>
      <c r="R397" s="40"/>
      <c r="T397" s="175" t="s">
        <v>22</v>
      </c>
      <c r="U397" s="47" t="s">
        <v>45</v>
      </c>
      <c r="V397" s="39"/>
      <c r="W397" s="176">
        <f>V397*K397</f>
        <v>0</v>
      </c>
      <c r="X397" s="176">
        <v>0</v>
      </c>
      <c r="Y397" s="176">
        <f>X397*K397</f>
        <v>0</v>
      </c>
      <c r="Z397" s="176">
        <v>0</v>
      </c>
      <c r="AA397" s="177">
        <f>Z397*K397</f>
        <v>0</v>
      </c>
      <c r="AR397" s="21" t="s">
        <v>209</v>
      </c>
      <c r="AT397" s="21" t="s">
        <v>352</v>
      </c>
      <c r="AU397" s="21" t="s">
        <v>88</v>
      </c>
      <c r="AY397" s="21" t="s">
        <v>176</v>
      </c>
      <c r="BE397" s="113">
        <f>IF(U397="základní",N397,0)</f>
        <v>0</v>
      </c>
      <c r="BF397" s="113">
        <f>IF(U397="snížená",N397,0)</f>
        <v>0</v>
      </c>
      <c r="BG397" s="113">
        <f>IF(U397="zákl. přenesená",N397,0)</f>
        <v>0</v>
      </c>
      <c r="BH397" s="113">
        <f>IF(U397="sníž. přenesená",N397,0)</f>
        <v>0</v>
      </c>
      <c r="BI397" s="113">
        <f>IF(U397="nulová",N397,0)</f>
        <v>0</v>
      </c>
      <c r="BJ397" s="21" t="s">
        <v>88</v>
      </c>
      <c r="BK397" s="113">
        <f>ROUND(L397*K397,2)</f>
        <v>0</v>
      </c>
      <c r="BL397" s="21" t="s">
        <v>181</v>
      </c>
      <c r="BM397" s="21" t="s">
        <v>3293</v>
      </c>
    </row>
    <row r="398" spans="2:47" s="1" customFormat="1" ht="22.5" customHeight="1">
      <c r="B398" s="38"/>
      <c r="C398" s="39"/>
      <c r="D398" s="39"/>
      <c r="E398" s="39"/>
      <c r="F398" s="315" t="s">
        <v>2946</v>
      </c>
      <c r="G398" s="316"/>
      <c r="H398" s="316"/>
      <c r="I398" s="316"/>
      <c r="J398" s="39"/>
      <c r="K398" s="39"/>
      <c r="L398" s="39"/>
      <c r="M398" s="39"/>
      <c r="N398" s="39"/>
      <c r="O398" s="39"/>
      <c r="P398" s="39"/>
      <c r="Q398" s="39"/>
      <c r="R398" s="40"/>
      <c r="T398" s="146"/>
      <c r="U398" s="39"/>
      <c r="V398" s="39"/>
      <c r="W398" s="39"/>
      <c r="X398" s="39"/>
      <c r="Y398" s="39"/>
      <c r="Z398" s="39"/>
      <c r="AA398" s="81"/>
      <c r="AT398" s="21" t="s">
        <v>475</v>
      </c>
      <c r="AU398" s="21" t="s">
        <v>88</v>
      </c>
    </row>
    <row r="399" spans="2:51" s="10" customFormat="1" ht="22.5" customHeight="1">
      <c r="B399" s="178"/>
      <c r="C399" s="179"/>
      <c r="D399" s="179"/>
      <c r="E399" s="180" t="s">
        <v>22</v>
      </c>
      <c r="F399" s="303" t="s">
        <v>2897</v>
      </c>
      <c r="G399" s="304"/>
      <c r="H399" s="304"/>
      <c r="I399" s="304"/>
      <c r="J399" s="179"/>
      <c r="K399" s="181">
        <v>2</v>
      </c>
      <c r="L399" s="179"/>
      <c r="M399" s="179"/>
      <c r="N399" s="179"/>
      <c r="O399" s="179"/>
      <c r="P399" s="179"/>
      <c r="Q399" s="179"/>
      <c r="R399" s="182"/>
      <c r="T399" s="183"/>
      <c r="U399" s="179"/>
      <c r="V399" s="179"/>
      <c r="W399" s="179"/>
      <c r="X399" s="179"/>
      <c r="Y399" s="179"/>
      <c r="Z399" s="179"/>
      <c r="AA399" s="184"/>
      <c r="AT399" s="185" t="s">
        <v>199</v>
      </c>
      <c r="AU399" s="185" t="s">
        <v>88</v>
      </c>
      <c r="AV399" s="10" t="s">
        <v>140</v>
      </c>
      <c r="AW399" s="10" t="s">
        <v>37</v>
      </c>
      <c r="AX399" s="10" t="s">
        <v>80</v>
      </c>
      <c r="AY399" s="185" t="s">
        <v>176</v>
      </c>
    </row>
    <row r="400" spans="2:51" s="11" customFormat="1" ht="22.5" customHeight="1">
      <c r="B400" s="186"/>
      <c r="C400" s="187"/>
      <c r="D400" s="187"/>
      <c r="E400" s="188" t="s">
        <v>22</v>
      </c>
      <c r="F400" s="271" t="s">
        <v>200</v>
      </c>
      <c r="G400" s="272"/>
      <c r="H400" s="272"/>
      <c r="I400" s="272"/>
      <c r="J400" s="187"/>
      <c r="K400" s="189">
        <v>2</v>
      </c>
      <c r="L400" s="187"/>
      <c r="M400" s="187"/>
      <c r="N400" s="187"/>
      <c r="O400" s="187"/>
      <c r="P400" s="187"/>
      <c r="Q400" s="187"/>
      <c r="R400" s="190"/>
      <c r="T400" s="191"/>
      <c r="U400" s="187"/>
      <c r="V400" s="187"/>
      <c r="W400" s="187"/>
      <c r="X400" s="187"/>
      <c r="Y400" s="187"/>
      <c r="Z400" s="187"/>
      <c r="AA400" s="192"/>
      <c r="AT400" s="193" t="s">
        <v>199</v>
      </c>
      <c r="AU400" s="193" t="s">
        <v>88</v>
      </c>
      <c r="AV400" s="11" t="s">
        <v>181</v>
      </c>
      <c r="AW400" s="11" t="s">
        <v>37</v>
      </c>
      <c r="AX400" s="11" t="s">
        <v>88</v>
      </c>
      <c r="AY400" s="193" t="s">
        <v>176</v>
      </c>
    </row>
    <row r="401" spans="2:63" s="9" customFormat="1" ht="37.35" customHeight="1">
      <c r="B401" s="160"/>
      <c r="C401" s="161"/>
      <c r="D401" s="162" t="s">
        <v>3131</v>
      </c>
      <c r="E401" s="162"/>
      <c r="F401" s="162"/>
      <c r="G401" s="162"/>
      <c r="H401" s="162"/>
      <c r="I401" s="162"/>
      <c r="J401" s="162"/>
      <c r="K401" s="162"/>
      <c r="L401" s="162"/>
      <c r="M401" s="162"/>
      <c r="N401" s="301">
        <f>BK401</f>
        <v>0</v>
      </c>
      <c r="O401" s="302"/>
      <c r="P401" s="302"/>
      <c r="Q401" s="302"/>
      <c r="R401" s="163"/>
      <c r="T401" s="164"/>
      <c r="U401" s="161"/>
      <c r="V401" s="161"/>
      <c r="W401" s="165">
        <f>SUM(W402:W459)</f>
        <v>0</v>
      </c>
      <c r="X401" s="161"/>
      <c r="Y401" s="165">
        <f>SUM(Y402:Y459)</f>
        <v>0</v>
      </c>
      <c r="Z401" s="161"/>
      <c r="AA401" s="166">
        <f>SUM(AA402:AA459)</f>
        <v>0</v>
      </c>
      <c r="AR401" s="167" t="s">
        <v>88</v>
      </c>
      <c r="AT401" s="168" t="s">
        <v>79</v>
      </c>
      <c r="AU401" s="168" t="s">
        <v>80</v>
      </c>
      <c r="AY401" s="167" t="s">
        <v>176</v>
      </c>
      <c r="BK401" s="169">
        <f>SUM(BK402:BK459)</f>
        <v>0</v>
      </c>
    </row>
    <row r="402" spans="2:65" s="1" customFormat="1" ht="31.5" customHeight="1">
      <c r="B402" s="38"/>
      <c r="C402" s="171" t="s">
        <v>733</v>
      </c>
      <c r="D402" s="171" t="s">
        <v>177</v>
      </c>
      <c r="E402" s="172" t="s">
        <v>2969</v>
      </c>
      <c r="F402" s="265" t="s">
        <v>2970</v>
      </c>
      <c r="G402" s="265"/>
      <c r="H402" s="265"/>
      <c r="I402" s="265"/>
      <c r="J402" s="173" t="s">
        <v>461</v>
      </c>
      <c r="K402" s="174">
        <v>30</v>
      </c>
      <c r="L402" s="266">
        <v>0</v>
      </c>
      <c r="M402" s="267"/>
      <c r="N402" s="268">
        <f>ROUND(L402*K402,2)</f>
        <v>0</v>
      </c>
      <c r="O402" s="268"/>
      <c r="P402" s="268"/>
      <c r="Q402" s="268"/>
      <c r="R402" s="40"/>
      <c r="T402" s="175" t="s">
        <v>22</v>
      </c>
      <c r="U402" s="47" t="s">
        <v>45</v>
      </c>
      <c r="V402" s="39"/>
      <c r="W402" s="176">
        <f>V402*K402</f>
        <v>0</v>
      </c>
      <c r="X402" s="176">
        <v>0</v>
      </c>
      <c r="Y402" s="176">
        <f>X402*K402</f>
        <v>0</v>
      </c>
      <c r="Z402" s="176">
        <v>0</v>
      </c>
      <c r="AA402" s="177">
        <f>Z402*K402</f>
        <v>0</v>
      </c>
      <c r="AR402" s="21" t="s">
        <v>181</v>
      </c>
      <c r="AT402" s="21" t="s">
        <v>177</v>
      </c>
      <c r="AU402" s="21" t="s">
        <v>88</v>
      </c>
      <c r="AY402" s="21" t="s">
        <v>176</v>
      </c>
      <c r="BE402" s="113">
        <f>IF(U402="základní",N402,0)</f>
        <v>0</v>
      </c>
      <c r="BF402" s="113">
        <f>IF(U402="snížená",N402,0)</f>
        <v>0</v>
      </c>
      <c r="BG402" s="113">
        <f>IF(U402="zákl. přenesená",N402,0)</f>
        <v>0</v>
      </c>
      <c r="BH402" s="113">
        <f>IF(U402="sníž. přenesená",N402,0)</f>
        <v>0</v>
      </c>
      <c r="BI402" s="113">
        <f>IF(U402="nulová",N402,0)</f>
        <v>0</v>
      </c>
      <c r="BJ402" s="21" t="s">
        <v>88</v>
      </c>
      <c r="BK402" s="113">
        <f>ROUND(L402*K402,2)</f>
        <v>0</v>
      </c>
      <c r="BL402" s="21" t="s">
        <v>181</v>
      </c>
      <c r="BM402" s="21" t="s">
        <v>3294</v>
      </c>
    </row>
    <row r="403" spans="2:65" s="1" customFormat="1" ht="31.5" customHeight="1">
      <c r="B403" s="38"/>
      <c r="C403" s="202" t="s">
        <v>737</v>
      </c>
      <c r="D403" s="202" t="s">
        <v>352</v>
      </c>
      <c r="E403" s="203" t="s">
        <v>2971</v>
      </c>
      <c r="F403" s="307" t="s">
        <v>2972</v>
      </c>
      <c r="G403" s="307"/>
      <c r="H403" s="307"/>
      <c r="I403" s="307"/>
      <c r="J403" s="204" t="s">
        <v>2627</v>
      </c>
      <c r="K403" s="205">
        <v>7</v>
      </c>
      <c r="L403" s="308">
        <v>0</v>
      </c>
      <c r="M403" s="309"/>
      <c r="N403" s="310">
        <f>ROUND(L403*K403,2)</f>
        <v>0</v>
      </c>
      <c r="O403" s="268"/>
      <c r="P403" s="268"/>
      <c r="Q403" s="268"/>
      <c r="R403" s="40"/>
      <c r="T403" s="175" t="s">
        <v>22</v>
      </c>
      <c r="U403" s="47" t="s">
        <v>45</v>
      </c>
      <c r="V403" s="39"/>
      <c r="W403" s="176">
        <f>V403*K403</f>
        <v>0</v>
      </c>
      <c r="X403" s="176">
        <v>0</v>
      </c>
      <c r="Y403" s="176">
        <f>X403*K403</f>
        <v>0</v>
      </c>
      <c r="Z403" s="176">
        <v>0</v>
      </c>
      <c r="AA403" s="177">
        <f>Z403*K403</f>
        <v>0</v>
      </c>
      <c r="AR403" s="21" t="s">
        <v>209</v>
      </c>
      <c r="AT403" s="21" t="s">
        <v>352</v>
      </c>
      <c r="AU403" s="21" t="s">
        <v>88</v>
      </c>
      <c r="AY403" s="21" t="s">
        <v>176</v>
      </c>
      <c r="BE403" s="113">
        <f>IF(U403="základní",N403,0)</f>
        <v>0</v>
      </c>
      <c r="BF403" s="113">
        <f>IF(U403="snížená",N403,0)</f>
        <v>0</v>
      </c>
      <c r="BG403" s="113">
        <f>IF(U403="zákl. přenesená",N403,0)</f>
        <v>0</v>
      </c>
      <c r="BH403" s="113">
        <f>IF(U403="sníž. přenesená",N403,0)</f>
        <v>0</v>
      </c>
      <c r="BI403" s="113">
        <f>IF(U403="nulová",N403,0)</f>
        <v>0</v>
      </c>
      <c r="BJ403" s="21" t="s">
        <v>88</v>
      </c>
      <c r="BK403" s="113">
        <f>ROUND(L403*K403,2)</f>
        <v>0</v>
      </c>
      <c r="BL403" s="21" t="s">
        <v>181</v>
      </c>
      <c r="BM403" s="21" t="s">
        <v>3295</v>
      </c>
    </row>
    <row r="404" spans="2:47" s="1" customFormat="1" ht="22.5" customHeight="1">
      <c r="B404" s="38"/>
      <c r="C404" s="39"/>
      <c r="D404" s="39"/>
      <c r="E404" s="39"/>
      <c r="F404" s="315" t="s">
        <v>2973</v>
      </c>
      <c r="G404" s="316"/>
      <c r="H404" s="316"/>
      <c r="I404" s="316"/>
      <c r="J404" s="39"/>
      <c r="K404" s="39"/>
      <c r="L404" s="39"/>
      <c r="M404" s="39"/>
      <c r="N404" s="39"/>
      <c r="O404" s="39"/>
      <c r="P404" s="39"/>
      <c r="Q404" s="39"/>
      <c r="R404" s="40"/>
      <c r="T404" s="146"/>
      <c r="U404" s="39"/>
      <c r="V404" s="39"/>
      <c r="W404" s="39"/>
      <c r="X404" s="39"/>
      <c r="Y404" s="39"/>
      <c r="Z404" s="39"/>
      <c r="AA404" s="81"/>
      <c r="AT404" s="21" t="s">
        <v>475</v>
      </c>
      <c r="AU404" s="21" t="s">
        <v>88</v>
      </c>
    </row>
    <row r="405" spans="2:51" s="10" customFormat="1" ht="22.5" customHeight="1">
      <c r="B405" s="178"/>
      <c r="C405" s="179"/>
      <c r="D405" s="179"/>
      <c r="E405" s="180" t="s">
        <v>22</v>
      </c>
      <c r="F405" s="303" t="s">
        <v>3296</v>
      </c>
      <c r="G405" s="304"/>
      <c r="H405" s="304"/>
      <c r="I405" s="304"/>
      <c r="J405" s="179"/>
      <c r="K405" s="181">
        <v>7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199</v>
      </c>
      <c r="AU405" s="185" t="s">
        <v>88</v>
      </c>
      <c r="AV405" s="10" t="s">
        <v>140</v>
      </c>
      <c r="AW405" s="10" t="s">
        <v>37</v>
      </c>
      <c r="AX405" s="10" t="s">
        <v>80</v>
      </c>
      <c r="AY405" s="185" t="s">
        <v>176</v>
      </c>
    </row>
    <row r="406" spans="2:51" s="11" customFormat="1" ht="22.5" customHeight="1">
      <c r="B406" s="186"/>
      <c r="C406" s="187"/>
      <c r="D406" s="187"/>
      <c r="E406" s="188" t="s">
        <v>22</v>
      </c>
      <c r="F406" s="271" t="s">
        <v>200</v>
      </c>
      <c r="G406" s="272"/>
      <c r="H406" s="272"/>
      <c r="I406" s="272"/>
      <c r="J406" s="187"/>
      <c r="K406" s="189">
        <v>7</v>
      </c>
      <c r="L406" s="187"/>
      <c r="M406" s="187"/>
      <c r="N406" s="187"/>
      <c r="O406" s="187"/>
      <c r="P406" s="187"/>
      <c r="Q406" s="187"/>
      <c r="R406" s="190"/>
      <c r="T406" s="191"/>
      <c r="U406" s="187"/>
      <c r="V406" s="187"/>
      <c r="W406" s="187"/>
      <c r="X406" s="187"/>
      <c r="Y406" s="187"/>
      <c r="Z406" s="187"/>
      <c r="AA406" s="192"/>
      <c r="AT406" s="193" t="s">
        <v>199</v>
      </c>
      <c r="AU406" s="193" t="s">
        <v>88</v>
      </c>
      <c r="AV406" s="11" t="s">
        <v>181</v>
      </c>
      <c r="AW406" s="11" t="s">
        <v>37</v>
      </c>
      <c r="AX406" s="11" t="s">
        <v>88</v>
      </c>
      <c r="AY406" s="193" t="s">
        <v>176</v>
      </c>
    </row>
    <row r="407" spans="2:65" s="1" customFormat="1" ht="44.25" customHeight="1">
      <c r="B407" s="38"/>
      <c r="C407" s="202" t="s">
        <v>741</v>
      </c>
      <c r="D407" s="202" t="s">
        <v>352</v>
      </c>
      <c r="E407" s="203" t="s">
        <v>2975</v>
      </c>
      <c r="F407" s="307" t="s">
        <v>2976</v>
      </c>
      <c r="G407" s="307"/>
      <c r="H407" s="307"/>
      <c r="I407" s="307"/>
      <c r="J407" s="204" t="s">
        <v>2627</v>
      </c>
      <c r="K407" s="205">
        <v>11</v>
      </c>
      <c r="L407" s="308">
        <v>0</v>
      </c>
      <c r="M407" s="309"/>
      <c r="N407" s="310">
        <f>ROUND(L407*K407,2)</f>
        <v>0</v>
      </c>
      <c r="O407" s="268"/>
      <c r="P407" s="268"/>
      <c r="Q407" s="268"/>
      <c r="R407" s="40"/>
      <c r="T407" s="175" t="s">
        <v>22</v>
      </c>
      <c r="U407" s="47" t="s">
        <v>45</v>
      </c>
      <c r="V407" s="39"/>
      <c r="W407" s="176">
        <f>V407*K407</f>
        <v>0</v>
      </c>
      <c r="X407" s="176">
        <v>0</v>
      </c>
      <c r="Y407" s="176">
        <f>X407*K407</f>
        <v>0</v>
      </c>
      <c r="Z407" s="176">
        <v>0</v>
      </c>
      <c r="AA407" s="177">
        <f>Z407*K407</f>
        <v>0</v>
      </c>
      <c r="AR407" s="21" t="s">
        <v>209</v>
      </c>
      <c r="AT407" s="21" t="s">
        <v>352</v>
      </c>
      <c r="AU407" s="21" t="s">
        <v>88</v>
      </c>
      <c r="AY407" s="21" t="s">
        <v>176</v>
      </c>
      <c r="BE407" s="113">
        <f>IF(U407="základní",N407,0)</f>
        <v>0</v>
      </c>
      <c r="BF407" s="113">
        <f>IF(U407="snížená",N407,0)</f>
        <v>0</v>
      </c>
      <c r="BG407" s="113">
        <f>IF(U407="zákl. přenesená",N407,0)</f>
        <v>0</v>
      </c>
      <c r="BH407" s="113">
        <f>IF(U407="sníž. přenesená",N407,0)</f>
        <v>0</v>
      </c>
      <c r="BI407" s="113">
        <f>IF(U407="nulová",N407,0)</f>
        <v>0</v>
      </c>
      <c r="BJ407" s="21" t="s">
        <v>88</v>
      </c>
      <c r="BK407" s="113">
        <f>ROUND(L407*K407,2)</f>
        <v>0</v>
      </c>
      <c r="BL407" s="21" t="s">
        <v>181</v>
      </c>
      <c r="BM407" s="21" t="s">
        <v>3297</v>
      </c>
    </row>
    <row r="408" spans="2:47" s="1" customFormat="1" ht="22.5" customHeight="1">
      <c r="B408" s="38"/>
      <c r="C408" s="39"/>
      <c r="D408" s="39"/>
      <c r="E408" s="39"/>
      <c r="F408" s="315" t="s">
        <v>2977</v>
      </c>
      <c r="G408" s="316"/>
      <c r="H408" s="316"/>
      <c r="I408" s="316"/>
      <c r="J408" s="39"/>
      <c r="K408" s="39"/>
      <c r="L408" s="39"/>
      <c r="M408" s="39"/>
      <c r="N408" s="39"/>
      <c r="O408" s="39"/>
      <c r="P408" s="39"/>
      <c r="Q408" s="39"/>
      <c r="R408" s="40"/>
      <c r="T408" s="146"/>
      <c r="U408" s="39"/>
      <c r="V408" s="39"/>
      <c r="W408" s="39"/>
      <c r="X408" s="39"/>
      <c r="Y408" s="39"/>
      <c r="Z408" s="39"/>
      <c r="AA408" s="81"/>
      <c r="AT408" s="21" t="s">
        <v>475</v>
      </c>
      <c r="AU408" s="21" t="s">
        <v>88</v>
      </c>
    </row>
    <row r="409" spans="2:51" s="10" customFormat="1" ht="22.5" customHeight="1">
      <c r="B409" s="178"/>
      <c r="C409" s="179"/>
      <c r="D409" s="179"/>
      <c r="E409" s="180" t="s">
        <v>22</v>
      </c>
      <c r="F409" s="303" t="s">
        <v>3298</v>
      </c>
      <c r="G409" s="304"/>
      <c r="H409" s="304"/>
      <c r="I409" s="304"/>
      <c r="J409" s="179"/>
      <c r="K409" s="181">
        <v>11</v>
      </c>
      <c r="L409" s="179"/>
      <c r="M409" s="179"/>
      <c r="N409" s="179"/>
      <c r="O409" s="179"/>
      <c r="P409" s="179"/>
      <c r="Q409" s="179"/>
      <c r="R409" s="182"/>
      <c r="T409" s="183"/>
      <c r="U409" s="179"/>
      <c r="V409" s="179"/>
      <c r="W409" s="179"/>
      <c r="X409" s="179"/>
      <c r="Y409" s="179"/>
      <c r="Z409" s="179"/>
      <c r="AA409" s="184"/>
      <c r="AT409" s="185" t="s">
        <v>199</v>
      </c>
      <c r="AU409" s="185" t="s">
        <v>88</v>
      </c>
      <c r="AV409" s="10" t="s">
        <v>140</v>
      </c>
      <c r="AW409" s="10" t="s">
        <v>37</v>
      </c>
      <c r="AX409" s="10" t="s">
        <v>80</v>
      </c>
      <c r="AY409" s="185" t="s">
        <v>176</v>
      </c>
    </row>
    <row r="410" spans="2:51" s="11" customFormat="1" ht="22.5" customHeight="1">
      <c r="B410" s="186"/>
      <c r="C410" s="187"/>
      <c r="D410" s="187"/>
      <c r="E410" s="188" t="s">
        <v>22</v>
      </c>
      <c r="F410" s="271" t="s">
        <v>200</v>
      </c>
      <c r="G410" s="272"/>
      <c r="H410" s="272"/>
      <c r="I410" s="272"/>
      <c r="J410" s="187"/>
      <c r="K410" s="189">
        <v>11</v>
      </c>
      <c r="L410" s="187"/>
      <c r="M410" s="187"/>
      <c r="N410" s="187"/>
      <c r="O410" s="187"/>
      <c r="P410" s="187"/>
      <c r="Q410" s="187"/>
      <c r="R410" s="190"/>
      <c r="T410" s="191"/>
      <c r="U410" s="187"/>
      <c r="V410" s="187"/>
      <c r="W410" s="187"/>
      <c r="X410" s="187"/>
      <c r="Y410" s="187"/>
      <c r="Z410" s="187"/>
      <c r="AA410" s="192"/>
      <c r="AT410" s="193" t="s">
        <v>199</v>
      </c>
      <c r="AU410" s="193" t="s">
        <v>88</v>
      </c>
      <c r="AV410" s="11" t="s">
        <v>181</v>
      </c>
      <c r="AW410" s="11" t="s">
        <v>37</v>
      </c>
      <c r="AX410" s="11" t="s">
        <v>88</v>
      </c>
      <c r="AY410" s="193" t="s">
        <v>176</v>
      </c>
    </row>
    <row r="411" spans="2:65" s="1" customFormat="1" ht="31.5" customHeight="1">
      <c r="B411" s="38"/>
      <c r="C411" s="202" t="s">
        <v>745</v>
      </c>
      <c r="D411" s="202" t="s">
        <v>352</v>
      </c>
      <c r="E411" s="203" t="s">
        <v>2979</v>
      </c>
      <c r="F411" s="307" t="s">
        <v>2980</v>
      </c>
      <c r="G411" s="307"/>
      <c r="H411" s="307"/>
      <c r="I411" s="307"/>
      <c r="J411" s="204" t="s">
        <v>2627</v>
      </c>
      <c r="K411" s="205">
        <v>10</v>
      </c>
      <c r="L411" s="308">
        <v>0</v>
      </c>
      <c r="M411" s="309"/>
      <c r="N411" s="310">
        <f>ROUND(L411*K411,2)</f>
        <v>0</v>
      </c>
      <c r="O411" s="268"/>
      <c r="P411" s="268"/>
      <c r="Q411" s="268"/>
      <c r="R411" s="40"/>
      <c r="T411" s="175" t="s">
        <v>22</v>
      </c>
      <c r="U411" s="47" t="s">
        <v>45</v>
      </c>
      <c r="V411" s="39"/>
      <c r="W411" s="176">
        <f>V411*K411</f>
        <v>0</v>
      </c>
      <c r="X411" s="176">
        <v>0</v>
      </c>
      <c r="Y411" s="176">
        <f>X411*K411</f>
        <v>0</v>
      </c>
      <c r="Z411" s="176">
        <v>0</v>
      </c>
      <c r="AA411" s="177">
        <f>Z411*K411</f>
        <v>0</v>
      </c>
      <c r="AR411" s="21" t="s">
        <v>209</v>
      </c>
      <c r="AT411" s="21" t="s">
        <v>352</v>
      </c>
      <c r="AU411" s="21" t="s">
        <v>88</v>
      </c>
      <c r="AY411" s="21" t="s">
        <v>176</v>
      </c>
      <c r="BE411" s="113">
        <f>IF(U411="základní",N411,0)</f>
        <v>0</v>
      </c>
      <c r="BF411" s="113">
        <f>IF(U411="snížená",N411,0)</f>
        <v>0</v>
      </c>
      <c r="BG411" s="113">
        <f>IF(U411="zákl. přenesená",N411,0)</f>
        <v>0</v>
      </c>
      <c r="BH411" s="113">
        <f>IF(U411="sníž. přenesená",N411,0)</f>
        <v>0</v>
      </c>
      <c r="BI411" s="113">
        <f>IF(U411="nulová",N411,0)</f>
        <v>0</v>
      </c>
      <c r="BJ411" s="21" t="s">
        <v>88</v>
      </c>
      <c r="BK411" s="113">
        <f>ROUND(L411*K411,2)</f>
        <v>0</v>
      </c>
      <c r="BL411" s="21" t="s">
        <v>181</v>
      </c>
      <c r="BM411" s="21" t="s">
        <v>3299</v>
      </c>
    </row>
    <row r="412" spans="2:47" s="1" customFormat="1" ht="22.5" customHeight="1">
      <c r="B412" s="38"/>
      <c r="C412" s="39"/>
      <c r="D412" s="39"/>
      <c r="E412" s="39"/>
      <c r="F412" s="315" t="s">
        <v>2981</v>
      </c>
      <c r="G412" s="316"/>
      <c r="H412" s="316"/>
      <c r="I412" s="316"/>
      <c r="J412" s="39"/>
      <c r="K412" s="39"/>
      <c r="L412" s="39"/>
      <c r="M412" s="39"/>
      <c r="N412" s="39"/>
      <c r="O412" s="39"/>
      <c r="P412" s="39"/>
      <c r="Q412" s="39"/>
      <c r="R412" s="40"/>
      <c r="T412" s="146"/>
      <c r="U412" s="39"/>
      <c r="V412" s="39"/>
      <c r="W412" s="39"/>
      <c r="X412" s="39"/>
      <c r="Y412" s="39"/>
      <c r="Z412" s="39"/>
      <c r="AA412" s="81"/>
      <c r="AT412" s="21" t="s">
        <v>475</v>
      </c>
      <c r="AU412" s="21" t="s">
        <v>88</v>
      </c>
    </row>
    <row r="413" spans="2:51" s="10" customFormat="1" ht="22.5" customHeight="1">
      <c r="B413" s="178"/>
      <c r="C413" s="179"/>
      <c r="D413" s="179"/>
      <c r="E413" s="180" t="s">
        <v>22</v>
      </c>
      <c r="F413" s="303" t="s">
        <v>3300</v>
      </c>
      <c r="G413" s="304"/>
      <c r="H413" s="304"/>
      <c r="I413" s="304"/>
      <c r="J413" s="179"/>
      <c r="K413" s="181">
        <v>10</v>
      </c>
      <c r="L413" s="179"/>
      <c r="M413" s="179"/>
      <c r="N413" s="179"/>
      <c r="O413" s="179"/>
      <c r="P413" s="179"/>
      <c r="Q413" s="179"/>
      <c r="R413" s="182"/>
      <c r="T413" s="183"/>
      <c r="U413" s="179"/>
      <c r="V413" s="179"/>
      <c r="W413" s="179"/>
      <c r="X413" s="179"/>
      <c r="Y413" s="179"/>
      <c r="Z413" s="179"/>
      <c r="AA413" s="184"/>
      <c r="AT413" s="185" t="s">
        <v>199</v>
      </c>
      <c r="AU413" s="185" t="s">
        <v>88</v>
      </c>
      <c r="AV413" s="10" t="s">
        <v>140</v>
      </c>
      <c r="AW413" s="10" t="s">
        <v>37</v>
      </c>
      <c r="AX413" s="10" t="s">
        <v>80</v>
      </c>
      <c r="AY413" s="185" t="s">
        <v>176</v>
      </c>
    </row>
    <row r="414" spans="2:51" s="11" customFormat="1" ht="22.5" customHeight="1">
      <c r="B414" s="186"/>
      <c r="C414" s="187"/>
      <c r="D414" s="187"/>
      <c r="E414" s="188" t="s">
        <v>22</v>
      </c>
      <c r="F414" s="271" t="s">
        <v>200</v>
      </c>
      <c r="G414" s="272"/>
      <c r="H414" s="272"/>
      <c r="I414" s="272"/>
      <c r="J414" s="187"/>
      <c r="K414" s="189">
        <v>10</v>
      </c>
      <c r="L414" s="187"/>
      <c r="M414" s="187"/>
      <c r="N414" s="187"/>
      <c r="O414" s="187"/>
      <c r="P414" s="187"/>
      <c r="Q414" s="187"/>
      <c r="R414" s="190"/>
      <c r="T414" s="191"/>
      <c r="U414" s="187"/>
      <c r="V414" s="187"/>
      <c r="W414" s="187"/>
      <c r="X414" s="187"/>
      <c r="Y414" s="187"/>
      <c r="Z414" s="187"/>
      <c r="AA414" s="192"/>
      <c r="AT414" s="193" t="s">
        <v>199</v>
      </c>
      <c r="AU414" s="193" t="s">
        <v>88</v>
      </c>
      <c r="AV414" s="11" t="s">
        <v>181</v>
      </c>
      <c r="AW414" s="11" t="s">
        <v>37</v>
      </c>
      <c r="AX414" s="11" t="s">
        <v>88</v>
      </c>
      <c r="AY414" s="193" t="s">
        <v>176</v>
      </c>
    </row>
    <row r="415" spans="2:65" s="1" customFormat="1" ht="31.5" customHeight="1">
      <c r="B415" s="38"/>
      <c r="C415" s="202" t="s">
        <v>750</v>
      </c>
      <c r="D415" s="202" t="s">
        <v>352</v>
      </c>
      <c r="E415" s="203" t="s">
        <v>2983</v>
      </c>
      <c r="F415" s="307" t="s">
        <v>2984</v>
      </c>
      <c r="G415" s="307"/>
      <c r="H415" s="307"/>
      <c r="I415" s="307"/>
      <c r="J415" s="204" t="s">
        <v>461</v>
      </c>
      <c r="K415" s="205">
        <v>2</v>
      </c>
      <c r="L415" s="308">
        <v>0</v>
      </c>
      <c r="M415" s="309"/>
      <c r="N415" s="310">
        <f>ROUND(L415*K415,2)</f>
        <v>0</v>
      </c>
      <c r="O415" s="268"/>
      <c r="P415" s="268"/>
      <c r="Q415" s="268"/>
      <c r="R415" s="40"/>
      <c r="T415" s="175" t="s">
        <v>22</v>
      </c>
      <c r="U415" s="47" t="s">
        <v>45</v>
      </c>
      <c r="V415" s="39"/>
      <c r="W415" s="176">
        <f>V415*K415</f>
        <v>0</v>
      </c>
      <c r="X415" s="176">
        <v>0</v>
      </c>
      <c r="Y415" s="176">
        <f>X415*K415</f>
        <v>0</v>
      </c>
      <c r="Z415" s="176">
        <v>0</v>
      </c>
      <c r="AA415" s="177">
        <f>Z415*K415</f>
        <v>0</v>
      </c>
      <c r="AR415" s="21" t="s">
        <v>209</v>
      </c>
      <c r="AT415" s="21" t="s">
        <v>352</v>
      </c>
      <c r="AU415" s="21" t="s">
        <v>88</v>
      </c>
      <c r="AY415" s="21" t="s">
        <v>176</v>
      </c>
      <c r="BE415" s="113">
        <f>IF(U415="základní",N415,0)</f>
        <v>0</v>
      </c>
      <c r="BF415" s="113">
        <f>IF(U415="snížená",N415,0)</f>
        <v>0</v>
      </c>
      <c r="BG415" s="113">
        <f>IF(U415="zákl. přenesená",N415,0)</f>
        <v>0</v>
      </c>
      <c r="BH415" s="113">
        <f>IF(U415="sníž. přenesená",N415,0)</f>
        <v>0</v>
      </c>
      <c r="BI415" s="113">
        <f>IF(U415="nulová",N415,0)</f>
        <v>0</v>
      </c>
      <c r="BJ415" s="21" t="s">
        <v>88</v>
      </c>
      <c r="BK415" s="113">
        <f>ROUND(L415*K415,2)</f>
        <v>0</v>
      </c>
      <c r="BL415" s="21" t="s">
        <v>181</v>
      </c>
      <c r="BM415" s="21" t="s">
        <v>3301</v>
      </c>
    </row>
    <row r="416" spans="2:51" s="10" customFormat="1" ht="22.5" customHeight="1">
      <c r="B416" s="178"/>
      <c r="C416" s="179"/>
      <c r="D416" s="179"/>
      <c r="E416" s="180" t="s">
        <v>22</v>
      </c>
      <c r="F416" s="269" t="s">
        <v>3302</v>
      </c>
      <c r="G416" s="270"/>
      <c r="H416" s="270"/>
      <c r="I416" s="270"/>
      <c r="J416" s="179"/>
      <c r="K416" s="181">
        <v>2</v>
      </c>
      <c r="L416" s="179"/>
      <c r="M416" s="179"/>
      <c r="N416" s="179"/>
      <c r="O416" s="179"/>
      <c r="P416" s="179"/>
      <c r="Q416" s="179"/>
      <c r="R416" s="182"/>
      <c r="T416" s="183"/>
      <c r="U416" s="179"/>
      <c r="V416" s="179"/>
      <c r="W416" s="179"/>
      <c r="X416" s="179"/>
      <c r="Y416" s="179"/>
      <c r="Z416" s="179"/>
      <c r="AA416" s="184"/>
      <c r="AT416" s="185" t="s">
        <v>199</v>
      </c>
      <c r="AU416" s="185" t="s">
        <v>88</v>
      </c>
      <c r="AV416" s="10" t="s">
        <v>140</v>
      </c>
      <c r="AW416" s="10" t="s">
        <v>37</v>
      </c>
      <c r="AX416" s="10" t="s">
        <v>80</v>
      </c>
      <c r="AY416" s="185" t="s">
        <v>176</v>
      </c>
    </row>
    <row r="417" spans="2:51" s="11" customFormat="1" ht="22.5" customHeight="1">
      <c r="B417" s="186"/>
      <c r="C417" s="187"/>
      <c r="D417" s="187"/>
      <c r="E417" s="188" t="s">
        <v>22</v>
      </c>
      <c r="F417" s="271" t="s">
        <v>200</v>
      </c>
      <c r="G417" s="272"/>
      <c r="H417" s="272"/>
      <c r="I417" s="272"/>
      <c r="J417" s="187"/>
      <c r="K417" s="189">
        <v>2</v>
      </c>
      <c r="L417" s="187"/>
      <c r="M417" s="187"/>
      <c r="N417" s="187"/>
      <c r="O417" s="187"/>
      <c r="P417" s="187"/>
      <c r="Q417" s="187"/>
      <c r="R417" s="190"/>
      <c r="T417" s="191"/>
      <c r="U417" s="187"/>
      <c r="V417" s="187"/>
      <c r="W417" s="187"/>
      <c r="X417" s="187"/>
      <c r="Y417" s="187"/>
      <c r="Z417" s="187"/>
      <c r="AA417" s="192"/>
      <c r="AT417" s="193" t="s">
        <v>199</v>
      </c>
      <c r="AU417" s="193" t="s">
        <v>88</v>
      </c>
      <c r="AV417" s="11" t="s">
        <v>181</v>
      </c>
      <c r="AW417" s="11" t="s">
        <v>37</v>
      </c>
      <c r="AX417" s="11" t="s">
        <v>88</v>
      </c>
      <c r="AY417" s="193" t="s">
        <v>176</v>
      </c>
    </row>
    <row r="418" spans="2:65" s="1" customFormat="1" ht="31.5" customHeight="1">
      <c r="B418" s="38"/>
      <c r="C418" s="171" t="s">
        <v>755</v>
      </c>
      <c r="D418" s="171" t="s">
        <v>177</v>
      </c>
      <c r="E418" s="172" t="s">
        <v>2986</v>
      </c>
      <c r="F418" s="265" t="s">
        <v>2987</v>
      </c>
      <c r="G418" s="265"/>
      <c r="H418" s="265"/>
      <c r="I418" s="265"/>
      <c r="J418" s="173" t="s">
        <v>461</v>
      </c>
      <c r="K418" s="174">
        <v>12</v>
      </c>
      <c r="L418" s="266">
        <v>0</v>
      </c>
      <c r="M418" s="267"/>
      <c r="N418" s="268">
        <f>ROUND(L418*K418,2)</f>
        <v>0</v>
      </c>
      <c r="O418" s="268"/>
      <c r="P418" s="268"/>
      <c r="Q418" s="268"/>
      <c r="R418" s="40"/>
      <c r="T418" s="175" t="s">
        <v>22</v>
      </c>
      <c r="U418" s="47" t="s">
        <v>45</v>
      </c>
      <c r="V418" s="39"/>
      <c r="W418" s="176">
        <f>V418*K418</f>
        <v>0</v>
      </c>
      <c r="X418" s="176">
        <v>0</v>
      </c>
      <c r="Y418" s="176">
        <f>X418*K418</f>
        <v>0</v>
      </c>
      <c r="Z418" s="176">
        <v>0</v>
      </c>
      <c r="AA418" s="177">
        <f>Z418*K418</f>
        <v>0</v>
      </c>
      <c r="AR418" s="21" t="s">
        <v>181</v>
      </c>
      <c r="AT418" s="21" t="s">
        <v>177</v>
      </c>
      <c r="AU418" s="21" t="s">
        <v>88</v>
      </c>
      <c r="AY418" s="21" t="s">
        <v>176</v>
      </c>
      <c r="BE418" s="113">
        <f>IF(U418="základní",N418,0)</f>
        <v>0</v>
      </c>
      <c r="BF418" s="113">
        <f>IF(U418="snížená",N418,0)</f>
        <v>0</v>
      </c>
      <c r="BG418" s="113">
        <f>IF(U418="zákl. přenesená",N418,0)</f>
        <v>0</v>
      </c>
      <c r="BH418" s="113">
        <f>IF(U418="sníž. přenesená",N418,0)</f>
        <v>0</v>
      </c>
      <c r="BI418" s="113">
        <f>IF(U418="nulová",N418,0)</f>
        <v>0</v>
      </c>
      <c r="BJ418" s="21" t="s">
        <v>88</v>
      </c>
      <c r="BK418" s="113">
        <f>ROUND(L418*K418,2)</f>
        <v>0</v>
      </c>
      <c r="BL418" s="21" t="s">
        <v>181</v>
      </c>
      <c r="BM418" s="21" t="s">
        <v>3303</v>
      </c>
    </row>
    <row r="419" spans="2:65" s="1" customFormat="1" ht="44.25" customHeight="1">
      <c r="B419" s="38"/>
      <c r="C419" s="202" t="s">
        <v>760</v>
      </c>
      <c r="D419" s="202" t="s">
        <v>352</v>
      </c>
      <c r="E419" s="203" t="s">
        <v>2988</v>
      </c>
      <c r="F419" s="307" t="s">
        <v>2989</v>
      </c>
      <c r="G419" s="307"/>
      <c r="H419" s="307"/>
      <c r="I419" s="307"/>
      <c r="J419" s="204" t="s">
        <v>2627</v>
      </c>
      <c r="K419" s="205">
        <v>7</v>
      </c>
      <c r="L419" s="308">
        <v>0</v>
      </c>
      <c r="M419" s="309"/>
      <c r="N419" s="310">
        <f>ROUND(L419*K419,2)</f>
        <v>0</v>
      </c>
      <c r="O419" s="268"/>
      <c r="P419" s="268"/>
      <c r="Q419" s="268"/>
      <c r="R419" s="40"/>
      <c r="T419" s="175" t="s">
        <v>22</v>
      </c>
      <c r="U419" s="47" t="s">
        <v>45</v>
      </c>
      <c r="V419" s="39"/>
      <c r="W419" s="176">
        <f>V419*K419</f>
        <v>0</v>
      </c>
      <c r="X419" s="176">
        <v>0</v>
      </c>
      <c r="Y419" s="176">
        <f>X419*K419</f>
        <v>0</v>
      </c>
      <c r="Z419" s="176">
        <v>0</v>
      </c>
      <c r="AA419" s="177">
        <f>Z419*K419</f>
        <v>0</v>
      </c>
      <c r="AR419" s="21" t="s">
        <v>209</v>
      </c>
      <c r="AT419" s="21" t="s">
        <v>352</v>
      </c>
      <c r="AU419" s="21" t="s">
        <v>88</v>
      </c>
      <c r="AY419" s="21" t="s">
        <v>176</v>
      </c>
      <c r="BE419" s="113">
        <f>IF(U419="základní",N419,0)</f>
        <v>0</v>
      </c>
      <c r="BF419" s="113">
        <f>IF(U419="snížená",N419,0)</f>
        <v>0</v>
      </c>
      <c r="BG419" s="113">
        <f>IF(U419="zákl. přenesená",N419,0)</f>
        <v>0</v>
      </c>
      <c r="BH419" s="113">
        <f>IF(U419="sníž. přenesená",N419,0)</f>
        <v>0</v>
      </c>
      <c r="BI419" s="113">
        <f>IF(U419="nulová",N419,0)</f>
        <v>0</v>
      </c>
      <c r="BJ419" s="21" t="s">
        <v>88</v>
      </c>
      <c r="BK419" s="113">
        <f>ROUND(L419*K419,2)</f>
        <v>0</v>
      </c>
      <c r="BL419" s="21" t="s">
        <v>181</v>
      </c>
      <c r="BM419" s="21" t="s">
        <v>3304</v>
      </c>
    </row>
    <row r="420" spans="2:47" s="1" customFormat="1" ht="22.5" customHeight="1">
      <c r="B420" s="38"/>
      <c r="C420" s="39"/>
      <c r="D420" s="39"/>
      <c r="E420" s="39"/>
      <c r="F420" s="315" t="s">
        <v>2990</v>
      </c>
      <c r="G420" s="316"/>
      <c r="H420" s="316"/>
      <c r="I420" s="316"/>
      <c r="J420" s="39"/>
      <c r="K420" s="39"/>
      <c r="L420" s="39"/>
      <c r="M420" s="39"/>
      <c r="N420" s="39"/>
      <c r="O420" s="39"/>
      <c r="P420" s="39"/>
      <c r="Q420" s="39"/>
      <c r="R420" s="40"/>
      <c r="T420" s="146"/>
      <c r="U420" s="39"/>
      <c r="V420" s="39"/>
      <c r="W420" s="39"/>
      <c r="X420" s="39"/>
      <c r="Y420" s="39"/>
      <c r="Z420" s="39"/>
      <c r="AA420" s="81"/>
      <c r="AT420" s="21" t="s">
        <v>475</v>
      </c>
      <c r="AU420" s="21" t="s">
        <v>88</v>
      </c>
    </row>
    <row r="421" spans="2:51" s="10" customFormat="1" ht="22.5" customHeight="1">
      <c r="B421" s="178"/>
      <c r="C421" s="179"/>
      <c r="D421" s="179"/>
      <c r="E421" s="180" t="s">
        <v>22</v>
      </c>
      <c r="F421" s="303" t="s">
        <v>3305</v>
      </c>
      <c r="G421" s="304"/>
      <c r="H421" s="304"/>
      <c r="I421" s="304"/>
      <c r="J421" s="179"/>
      <c r="K421" s="181">
        <v>7</v>
      </c>
      <c r="L421" s="179"/>
      <c r="M421" s="179"/>
      <c r="N421" s="179"/>
      <c r="O421" s="179"/>
      <c r="P421" s="179"/>
      <c r="Q421" s="179"/>
      <c r="R421" s="182"/>
      <c r="T421" s="183"/>
      <c r="U421" s="179"/>
      <c r="V421" s="179"/>
      <c r="W421" s="179"/>
      <c r="X421" s="179"/>
      <c r="Y421" s="179"/>
      <c r="Z421" s="179"/>
      <c r="AA421" s="184"/>
      <c r="AT421" s="185" t="s">
        <v>199</v>
      </c>
      <c r="AU421" s="185" t="s">
        <v>88</v>
      </c>
      <c r="AV421" s="10" t="s">
        <v>140</v>
      </c>
      <c r="AW421" s="10" t="s">
        <v>37</v>
      </c>
      <c r="AX421" s="10" t="s">
        <v>80</v>
      </c>
      <c r="AY421" s="185" t="s">
        <v>176</v>
      </c>
    </row>
    <row r="422" spans="2:51" s="11" customFormat="1" ht="22.5" customHeight="1">
      <c r="B422" s="186"/>
      <c r="C422" s="187"/>
      <c r="D422" s="187"/>
      <c r="E422" s="188" t="s">
        <v>22</v>
      </c>
      <c r="F422" s="271" t="s">
        <v>200</v>
      </c>
      <c r="G422" s="272"/>
      <c r="H422" s="272"/>
      <c r="I422" s="272"/>
      <c r="J422" s="187"/>
      <c r="K422" s="189">
        <v>7</v>
      </c>
      <c r="L422" s="187"/>
      <c r="M422" s="187"/>
      <c r="N422" s="187"/>
      <c r="O422" s="187"/>
      <c r="P422" s="187"/>
      <c r="Q422" s="187"/>
      <c r="R422" s="190"/>
      <c r="T422" s="191"/>
      <c r="U422" s="187"/>
      <c r="V422" s="187"/>
      <c r="W422" s="187"/>
      <c r="X422" s="187"/>
      <c r="Y422" s="187"/>
      <c r="Z422" s="187"/>
      <c r="AA422" s="192"/>
      <c r="AT422" s="193" t="s">
        <v>199</v>
      </c>
      <c r="AU422" s="193" t="s">
        <v>88</v>
      </c>
      <c r="AV422" s="11" t="s">
        <v>181</v>
      </c>
      <c r="AW422" s="11" t="s">
        <v>37</v>
      </c>
      <c r="AX422" s="11" t="s">
        <v>88</v>
      </c>
      <c r="AY422" s="193" t="s">
        <v>176</v>
      </c>
    </row>
    <row r="423" spans="2:65" s="1" customFormat="1" ht="31.5" customHeight="1">
      <c r="B423" s="38"/>
      <c r="C423" s="202" t="s">
        <v>768</v>
      </c>
      <c r="D423" s="202" t="s">
        <v>352</v>
      </c>
      <c r="E423" s="203" t="s">
        <v>2992</v>
      </c>
      <c r="F423" s="307" t="s">
        <v>2993</v>
      </c>
      <c r="G423" s="307"/>
      <c r="H423" s="307"/>
      <c r="I423" s="307"/>
      <c r="J423" s="204" t="s">
        <v>2627</v>
      </c>
      <c r="K423" s="205">
        <v>5</v>
      </c>
      <c r="L423" s="308">
        <v>0</v>
      </c>
      <c r="M423" s="309"/>
      <c r="N423" s="310">
        <f>ROUND(L423*K423,2)</f>
        <v>0</v>
      </c>
      <c r="O423" s="268"/>
      <c r="P423" s="268"/>
      <c r="Q423" s="268"/>
      <c r="R423" s="40"/>
      <c r="T423" s="175" t="s">
        <v>22</v>
      </c>
      <c r="U423" s="47" t="s">
        <v>45</v>
      </c>
      <c r="V423" s="39"/>
      <c r="W423" s="176">
        <f>V423*K423</f>
        <v>0</v>
      </c>
      <c r="X423" s="176">
        <v>0</v>
      </c>
      <c r="Y423" s="176">
        <f>X423*K423</f>
        <v>0</v>
      </c>
      <c r="Z423" s="176">
        <v>0</v>
      </c>
      <c r="AA423" s="177">
        <f>Z423*K423</f>
        <v>0</v>
      </c>
      <c r="AR423" s="21" t="s">
        <v>209</v>
      </c>
      <c r="AT423" s="21" t="s">
        <v>352</v>
      </c>
      <c r="AU423" s="21" t="s">
        <v>88</v>
      </c>
      <c r="AY423" s="21" t="s">
        <v>176</v>
      </c>
      <c r="BE423" s="113">
        <f>IF(U423="základní",N423,0)</f>
        <v>0</v>
      </c>
      <c r="BF423" s="113">
        <f>IF(U423="snížená",N423,0)</f>
        <v>0</v>
      </c>
      <c r="BG423" s="113">
        <f>IF(U423="zákl. přenesená",N423,0)</f>
        <v>0</v>
      </c>
      <c r="BH423" s="113">
        <f>IF(U423="sníž. přenesená",N423,0)</f>
        <v>0</v>
      </c>
      <c r="BI423" s="113">
        <f>IF(U423="nulová",N423,0)</f>
        <v>0</v>
      </c>
      <c r="BJ423" s="21" t="s">
        <v>88</v>
      </c>
      <c r="BK423" s="113">
        <f>ROUND(L423*K423,2)</f>
        <v>0</v>
      </c>
      <c r="BL423" s="21" t="s">
        <v>181</v>
      </c>
      <c r="BM423" s="21" t="s">
        <v>3306</v>
      </c>
    </row>
    <row r="424" spans="2:47" s="1" customFormat="1" ht="30" customHeight="1">
      <c r="B424" s="38"/>
      <c r="C424" s="39"/>
      <c r="D424" s="39"/>
      <c r="E424" s="39"/>
      <c r="F424" s="315" t="s">
        <v>2994</v>
      </c>
      <c r="G424" s="316"/>
      <c r="H424" s="316"/>
      <c r="I424" s="316"/>
      <c r="J424" s="39"/>
      <c r="K424" s="39"/>
      <c r="L424" s="39"/>
      <c r="M424" s="39"/>
      <c r="N424" s="39"/>
      <c r="O424" s="39"/>
      <c r="P424" s="39"/>
      <c r="Q424" s="39"/>
      <c r="R424" s="40"/>
      <c r="T424" s="146"/>
      <c r="U424" s="39"/>
      <c r="V424" s="39"/>
      <c r="W424" s="39"/>
      <c r="X424" s="39"/>
      <c r="Y424" s="39"/>
      <c r="Z424" s="39"/>
      <c r="AA424" s="81"/>
      <c r="AT424" s="21" t="s">
        <v>475</v>
      </c>
      <c r="AU424" s="21" t="s">
        <v>88</v>
      </c>
    </row>
    <row r="425" spans="2:51" s="10" customFormat="1" ht="22.5" customHeight="1">
      <c r="B425" s="178"/>
      <c r="C425" s="179"/>
      <c r="D425" s="179"/>
      <c r="E425" s="180" t="s">
        <v>22</v>
      </c>
      <c r="F425" s="303" t="s">
        <v>3307</v>
      </c>
      <c r="G425" s="304"/>
      <c r="H425" s="304"/>
      <c r="I425" s="304"/>
      <c r="J425" s="179"/>
      <c r="K425" s="181">
        <v>5</v>
      </c>
      <c r="L425" s="179"/>
      <c r="M425" s="179"/>
      <c r="N425" s="179"/>
      <c r="O425" s="179"/>
      <c r="P425" s="179"/>
      <c r="Q425" s="179"/>
      <c r="R425" s="182"/>
      <c r="T425" s="183"/>
      <c r="U425" s="179"/>
      <c r="V425" s="179"/>
      <c r="W425" s="179"/>
      <c r="X425" s="179"/>
      <c r="Y425" s="179"/>
      <c r="Z425" s="179"/>
      <c r="AA425" s="184"/>
      <c r="AT425" s="185" t="s">
        <v>199</v>
      </c>
      <c r="AU425" s="185" t="s">
        <v>88</v>
      </c>
      <c r="AV425" s="10" t="s">
        <v>140</v>
      </c>
      <c r="AW425" s="10" t="s">
        <v>37</v>
      </c>
      <c r="AX425" s="10" t="s">
        <v>80</v>
      </c>
      <c r="AY425" s="185" t="s">
        <v>176</v>
      </c>
    </row>
    <row r="426" spans="2:51" s="11" customFormat="1" ht="22.5" customHeight="1">
      <c r="B426" s="186"/>
      <c r="C426" s="187"/>
      <c r="D426" s="187"/>
      <c r="E426" s="188" t="s">
        <v>22</v>
      </c>
      <c r="F426" s="271" t="s">
        <v>200</v>
      </c>
      <c r="G426" s="272"/>
      <c r="H426" s="272"/>
      <c r="I426" s="272"/>
      <c r="J426" s="187"/>
      <c r="K426" s="189">
        <v>5</v>
      </c>
      <c r="L426" s="187"/>
      <c r="M426" s="187"/>
      <c r="N426" s="187"/>
      <c r="O426" s="187"/>
      <c r="P426" s="187"/>
      <c r="Q426" s="187"/>
      <c r="R426" s="190"/>
      <c r="T426" s="191"/>
      <c r="U426" s="187"/>
      <c r="V426" s="187"/>
      <c r="W426" s="187"/>
      <c r="X426" s="187"/>
      <c r="Y426" s="187"/>
      <c r="Z426" s="187"/>
      <c r="AA426" s="192"/>
      <c r="AT426" s="193" t="s">
        <v>199</v>
      </c>
      <c r="AU426" s="193" t="s">
        <v>88</v>
      </c>
      <c r="AV426" s="11" t="s">
        <v>181</v>
      </c>
      <c r="AW426" s="11" t="s">
        <v>37</v>
      </c>
      <c r="AX426" s="11" t="s">
        <v>88</v>
      </c>
      <c r="AY426" s="193" t="s">
        <v>176</v>
      </c>
    </row>
    <row r="427" spans="2:65" s="1" customFormat="1" ht="31.5" customHeight="1">
      <c r="B427" s="38"/>
      <c r="C427" s="171" t="s">
        <v>773</v>
      </c>
      <c r="D427" s="171" t="s">
        <v>177</v>
      </c>
      <c r="E427" s="172" t="s">
        <v>2996</v>
      </c>
      <c r="F427" s="265" t="s">
        <v>2997</v>
      </c>
      <c r="G427" s="265"/>
      <c r="H427" s="265"/>
      <c r="I427" s="265"/>
      <c r="J427" s="173" t="s">
        <v>461</v>
      </c>
      <c r="K427" s="174">
        <v>40</v>
      </c>
      <c r="L427" s="266">
        <v>0</v>
      </c>
      <c r="M427" s="267"/>
      <c r="N427" s="268">
        <f>ROUND(L427*K427,2)</f>
        <v>0</v>
      </c>
      <c r="O427" s="268"/>
      <c r="P427" s="268"/>
      <c r="Q427" s="268"/>
      <c r="R427" s="40"/>
      <c r="T427" s="175" t="s">
        <v>22</v>
      </c>
      <c r="U427" s="47" t="s">
        <v>45</v>
      </c>
      <c r="V427" s="39"/>
      <c r="W427" s="176">
        <f>V427*K427</f>
        <v>0</v>
      </c>
      <c r="X427" s="176">
        <v>0</v>
      </c>
      <c r="Y427" s="176">
        <f>X427*K427</f>
        <v>0</v>
      </c>
      <c r="Z427" s="176">
        <v>0</v>
      </c>
      <c r="AA427" s="177">
        <f>Z427*K427</f>
        <v>0</v>
      </c>
      <c r="AR427" s="21" t="s">
        <v>181</v>
      </c>
      <c r="AT427" s="21" t="s">
        <v>177</v>
      </c>
      <c r="AU427" s="21" t="s">
        <v>88</v>
      </c>
      <c r="AY427" s="21" t="s">
        <v>176</v>
      </c>
      <c r="BE427" s="113">
        <f>IF(U427="základní",N427,0)</f>
        <v>0</v>
      </c>
      <c r="BF427" s="113">
        <f>IF(U427="snížená",N427,0)</f>
        <v>0</v>
      </c>
      <c r="BG427" s="113">
        <f>IF(U427="zákl. přenesená",N427,0)</f>
        <v>0</v>
      </c>
      <c r="BH427" s="113">
        <f>IF(U427="sníž. přenesená",N427,0)</f>
        <v>0</v>
      </c>
      <c r="BI427" s="113">
        <f>IF(U427="nulová",N427,0)</f>
        <v>0</v>
      </c>
      <c r="BJ427" s="21" t="s">
        <v>88</v>
      </c>
      <c r="BK427" s="113">
        <f>ROUND(L427*K427,2)</f>
        <v>0</v>
      </c>
      <c r="BL427" s="21" t="s">
        <v>181</v>
      </c>
      <c r="BM427" s="21" t="s">
        <v>3308</v>
      </c>
    </row>
    <row r="428" spans="2:65" s="1" customFormat="1" ht="31.5" customHeight="1">
      <c r="B428" s="38"/>
      <c r="C428" s="202" t="s">
        <v>777</v>
      </c>
      <c r="D428" s="202" t="s">
        <v>352</v>
      </c>
      <c r="E428" s="203" t="s">
        <v>3002</v>
      </c>
      <c r="F428" s="307" t="s">
        <v>3003</v>
      </c>
      <c r="G428" s="307"/>
      <c r="H428" s="307"/>
      <c r="I428" s="307"/>
      <c r="J428" s="204" t="s">
        <v>461</v>
      </c>
      <c r="K428" s="205">
        <v>10</v>
      </c>
      <c r="L428" s="308">
        <v>0</v>
      </c>
      <c r="M428" s="309"/>
      <c r="N428" s="310">
        <f>ROUND(L428*K428,2)</f>
        <v>0</v>
      </c>
      <c r="O428" s="268"/>
      <c r="P428" s="268"/>
      <c r="Q428" s="268"/>
      <c r="R428" s="40"/>
      <c r="T428" s="175" t="s">
        <v>22</v>
      </c>
      <c r="U428" s="47" t="s">
        <v>45</v>
      </c>
      <c r="V428" s="39"/>
      <c r="W428" s="176">
        <f>V428*K428</f>
        <v>0</v>
      </c>
      <c r="X428" s="176">
        <v>0</v>
      </c>
      <c r="Y428" s="176">
        <f>X428*K428</f>
        <v>0</v>
      </c>
      <c r="Z428" s="176">
        <v>0</v>
      </c>
      <c r="AA428" s="177">
        <f>Z428*K428</f>
        <v>0</v>
      </c>
      <c r="AR428" s="21" t="s">
        <v>209</v>
      </c>
      <c r="AT428" s="21" t="s">
        <v>352</v>
      </c>
      <c r="AU428" s="21" t="s">
        <v>88</v>
      </c>
      <c r="AY428" s="21" t="s">
        <v>176</v>
      </c>
      <c r="BE428" s="113">
        <f>IF(U428="základní",N428,0)</f>
        <v>0</v>
      </c>
      <c r="BF428" s="113">
        <f>IF(U428="snížená",N428,0)</f>
        <v>0</v>
      </c>
      <c r="BG428" s="113">
        <f>IF(U428="zákl. přenesená",N428,0)</f>
        <v>0</v>
      </c>
      <c r="BH428" s="113">
        <f>IF(U428="sníž. přenesená",N428,0)</f>
        <v>0</v>
      </c>
      <c r="BI428" s="113">
        <f>IF(U428="nulová",N428,0)</f>
        <v>0</v>
      </c>
      <c r="BJ428" s="21" t="s">
        <v>88</v>
      </c>
      <c r="BK428" s="113">
        <f>ROUND(L428*K428,2)</f>
        <v>0</v>
      </c>
      <c r="BL428" s="21" t="s">
        <v>181</v>
      </c>
      <c r="BM428" s="21" t="s">
        <v>3309</v>
      </c>
    </row>
    <row r="429" spans="2:47" s="1" customFormat="1" ht="30" customHeight="1">
      <c r="B429" s="38"/>
      <c r="C429" s="39"/>
      <c r="D429" s="39"/>
      <c r="E429" s="39"/>
      <c r="F429" s="315" t="s">
        <v>3004</v>
      </c>
      <c r="G429" s="316"/>
      <c r="H429" s="316"/>
      <c r="I429" s="316"/>
      <c r="J429" s="39"/>
      <c r="K429" s="39"/>
      <c r="L429" s="39"/>
      <c r="M429" s="39"/>
      <c r="N429" s="39"/>
      <c r="O429" s="39"/>
      <c r="P429" s="39"/>
      <c r="Q429" s="39"/>
      <c r="R429" s="40"/>
      <c r="T429" s="146"/>
      <c r="U429" s="39"/>
      <c r="V429" s="39"/>
      <c r="W429" s="39"/>
      <c r="X429" s="39"/>
      <c r="Y429" s="39"/>
      <c r="Z429" s="39"/>
      <c r="AA429" s="81"/>
      <c r="AT429" s="21" t="s">
        <v>475</v>
      </c>
      <c r="AU429" s="21" t="s">
        <v>88</v>
      </c>
    </row>
    <row r="430" spans="2:51" s="10" customFormat="1" ht="22.5" customHeight="1">
      <c r="B430" s="178"/>
      <c r="C430" s="179"/>
      <c r="D430" s="179"/>
      <c r="E430" s="180" t="s">
        <v>22</v>
      </c>
      <c r="F430" s="303" t="s">
        <v>3310</v>
      </c>
      <c r="G430" s="304"/>
      <c r="H430" s="304"/>
      <c r="I430" s="304"/>
      <c r="J430" s="179"/>
      <c r="K430" s="181">
        <v>10</v>
      </c>
      <c r="L430" s="179"/>
      <c r="M430" s="179"/>
      <c r="N430" s="179"/>
      <c r="O430" s="179"/>
      <c r="P430" s="179"/>
      <c r="Q430" s="179"/>
      <c r="R430" s="182"/>
      <c r="T430" s="183"/>
      <c r="U430" s="179"/>
      <c r="V430" s="179"/>
      <c r="W430" s="179"/>
      <c r="X430" s="179"/>
      <c r="Y430" s="179"/>
      <c r="Z430" s="179"/>
      <c r="AA430" s="184"/>
      <c r="AT430" s="185" t="s">
        <v>199</v>
      </c>
      <c r="AU430" s="185" t="s">
        <v>88</v>
      </c>
      <c r="AV430" s="10" t="s">
        <v>140</v>
      </c>
      <c r="AW430" s="10" t="s">
        <v>37</v>
      </c>
      <c r="AX430" s="10" t="s">
        <v>80</v>
      </c>
      <c r="AY430" s="185" t="s">
        <v>176</v>
      </c>
    </row>
    <row r="431" spans="2:51" s="11" customFormat="1" ht="22.5" customHeight="1">
      <c r="B431" s="186"/>
      <c r="C431" s="187"/>
      <c r="D431" s="187"/>
      <c r="E431" s="188" t="s">
        <v>22</v>
      </c>
      <c r="F431" s="271" t="s">
        <v>200</v>
      </c>
      <c r="G431" s="272"/>
      <c r="H431" s="272"/>
      <c r="I431" s="272"/>
      <c r="J431" s="187"/>
      <c r="K431" s="189">
        <v>10</v>
      </c>
      <c r="L431" s="187"/>
      <c r="M431" s="187"/>
      <c r="N431" s="187"/>
      <c r="O431" s="187"/>
      <c r="P431" s="187"/>
      <c r="Q431" s="187"/>
      <c r="R431" s="190"/>
      <c r="T431" s="191"/>
      <c r="U431" s="187"/>
      <c r="V431" s="187"/>
      <c r="W431" s="187"/>
      <c r="X431" s="187"/>
      <c r="Y431" s="187"/>
      <c r="Z431" s="187"/>
      <c r="AA431" s="192"/>
      <c r="AT431" s="193" t="s">
        <v>199</v>
      </c>
      <c r="AU431" s="193" t="s">
        <v>88</v>
      </c>
      <c r="AV431" s="11" t="s">
        <v>181</v>
      </c>
      <c r="AW431" s="11" t="s">
        <v>37</v>
      </c>
      <c r="AX431" s="11" t="s">
        <v>88</v>
      </c>
      <c r="AY431" s="193" t="s">
        <v>176</v>
      </c>
    </row>
    <row r="432" spans="2:65" s="1" customFormat="1" ht="31.5" customHeight="1">
      <c r="B432" s="38"/>
      <c r="C432" s="202" t="s">
        <v>782</v>
      </c>
      <c r="D432" s="202" t="s">
        <v>352</v>
      </c>
      <c r="E432" s="203" t="s">
        <v>3006</v>
      </c>
      <c r="F432" s="307" t="s">
        <v>3007</v>
      </c>
      <c r="G432" s="307"/>
      <c r="H432" s="307"/>
      <c r="I432" s="307"/>
      <c r="J432" s="204" t="s">
        <v>461</v>
      </c>
      <c r="K432" s="205">
        <v>2</v>
      </c>
      <c r="L432" s="308">
        <v>0</v>
      </c>
      <c r="M432" s="309"/>
      <c r="N432" s="310">
        <f>ROUND(L432*K432,2)</f>
        <v>0</v>
      </c>
      <c r="O432" s="268"/>
      <c r="P432" s="268"/>
      <c r="Q432" s="268"/>
      <c r="R432" s="40"/>
      <c r="T432" s="175" t="s">
        <v>22</v>
      </c>
      <c r="U432" s="47" t="s">
        <v>45</v>
      </c>
      <c r="V432" s="39"/>
      <c r="W432" s="176">
        <f>V432*K432</f>
        <v>0</v>
      </c>
      <c r="X432" s="176">
        <v>0</v>
      </c>
      <c r="Y432" s="176">
        <f>X432*K432</f>
        <v>0</v>
      </c>
      <c r="Z432" s="176">
        <v>0</v>
      </c>
      <c r="AA432" s="177">
        <f>Z432*K432</f>
        <v>0</v>
      </c>
      <c r="AR432" s="21" t="s">
        <v>209</v>
      </c>
      <c r="AT432" s="21" t="s">
        <v>352</v>
      </c>
      <c r="AU432" s="21" t="s">
        <v>88</v>
      </c>
      <c r="AY432" s="21" t="s">
        <v>176</v>
      </c>
      <c r="BE432" s="113">
        <f>IF(U432="základní",N432,0)</f>
        <v>0</v>
      </c>
      <c r="BF432" s="113">
        <f>IF(U432="snížená",N432,0)</f>
        <v>0</v>
      </c>
      <c r="BG432" s="113">
        <f>IF(U432="zákl. přenesená",N432,0)</f>
        <v>0</v>
      </c>
      <c r="BH432" s="113">
        <f>IF(U432="sníž. přenesená",N432,0)</f>
        <v>0</v>
      </c>
      <c r="BI432" s="113">
        <f>IF(U432="nulová",N432,0)</f>
        <v>0</v>
      </c>
      <c r="BJ432" s="21" t="s">
        <v>88</v>
      </c>
      <c r="BK432" s="113">
        <f>ROUND(L432*K432,2)</f>
        <v>0</v>
      </c>
      <c r="BL432" s="21" t="s">
        <v>181</v>
      </c>
      <c r="BM432" s="21" t="s">
        <v>3311</v>
      </c>
    </row>
    <row r="433" spans="2:47" s="1" customFormat="1" ht="22.5" customHeight="1">
      <c r="B433" s="38"/>
      <c r="C433" s="39"/>
      <c r="D433" s="39"/>
      <c r="E433" s="39"/>
      <c r="F433" s="315" t="s">
        <v>3008</v>
      </c>
      <c r="G433" s="316"/>
      <c r="H433" s="316"/>
      <c r="I433" s="316"/>
      <c r="J433" s="39"/>
      <c r="K433" s="39"/>
      <c r="L433" s="39"/>
      <c r="M433" s="39"/>
      <c r="N433" s="39"/>
      <c r="O433" s="39"/>
      <c r="P433" s="39"/>
      <c r="Q433" s="39"/>
      <c r="R433" s="40"/>
      <c r="T433" s="146"/>
      <c r="U433" s="39"/>
      <c r="V433" s="39"/>
      <c r="W433" s="39"/>
      <c r="X433" s="39"/>
      <c r="Y433" s="39"/>
      <c r="Z433" s="39"/>
      <c r="AA433" s="81"/>
      <c r="AT433" s="21" t="s">
        <v>475</v>
      </c>
      <c r="AU433" s="21" t="s">
        <v>88</v>
      </c>
    </row>
    <row r="434" spans="2:51" s="10" customFormat="1" ht="22.5" customHeight="1">
      <c r="B434" s="178"/>
      <c r="C434" s="179"/>
      <c r="D434" s="179"/>
      <c r="E434" s="180" t="s">
        <v>22</v>
      </c>
      <c r="F434" s="303" t="s">
        <v>2786</v>
      </c>
      <c r="G434" s="304"/>
      <c r="H434" s="304"/>
      <c r="I434" s="304"/>
      <c r="J434" s="179"/>
      <c r="K434" s="181">
        <v>2</v>
      </c>
      <c r="L434" s="179"/>
      <c r="M434" s="179"/>
      <c r="N434" s="179"/>
      <c r="O434" s="179"/>
      <c r="P434" s="179"/>
      <c r="Q434" s="179"/>
      <c r="R434" s="182"/>
      <c r="T434" s="183"/>
      <c r="U434" s="179"/>
      <c r="V434" s="179"/>
      <c r="W434" s="179"/>
      <c r="X434" s="179"/>
      <c r="Y434" s="179"/>
      <c r="Z434" s="179"/>
      <c r="AA434" s="184"/>
      <c r="AT434" s="185" t="s">
        <v>199</v>
      </c>
      <c r="AU434" s="185" t="s">
        <v>88</v>
      </c>
      <c r="AV434" s="10" t="s">
        <v>140</v>
      </c>
      <c r="AW434" s="10" t="s">
        <v>37</v>
      </c>
      <c r="AX434" s="10" t="s">
        <v>80</v>
      </c>
      <c r="AY434" s="185" t="s">
        <v>176</v>
      </c>
    </row>
    <row r="435" spans="2:51" s="11" customFormat="1" ht="22.5" customHeight="1">
      <c r="B435" s="186"/>
      <c r="C435" s="187"/>
      <c r="D435" s="187"/>
      <c r="E435" s="188" t="s">
        <v>22</v>
      </c>
      <c r="F435" s="271" t="s">
        <v>200</v>
      </c>
      <c r="G435" s="272"/>
      <c r="H435" s="272"/>
      <c r="I435" s="272"/>
      <c r="J435" s="187"/>
      <c r="K435" s="189">
        <v>2</v>
      </c>
      <c r="L435" s="187"/>
      <c r="M435" s="187"/>
      <c r="N435" s="187"/>
      <c r="O435" s="187"/>
      <c r="P435" s="187"/>
      <c r="Q435" s="187"/>
      <c r="R435" s="190"/>
      <c r="T435" s="191"/>
      <c r="U435" s="187"/>
      <c r="V435" s="187"/>
      <c r="W435" s="187"/>
      <c r="X435" s="187"/>
      <c r="Y435" s="187"/>
      <c r="Z435" s="187"/>
      <c r="AA435" s="192"/>
      <c r="AT435" s="193" t="s">
        <v>199</v>
      </c>
      <c r="AU435" s="193" t="s">
        <v>88</v>
      </c>
      <c r="AV435" s="11" t="s">
        <v>181</v>
      </c>
      <c r="AW435" s="11" t="s">
        <v>37</v>
      </c>
      <c r="AX435" s="11" t="s">
        <v>88</v>
      </c>
      <c r="AY435" s="193" t="s">
        <v>176</v>
      </c>
    </row>
    <row r="436" spans="2:65" s="1" customFormat="1" ht="31.5" customHeight="1">
      <c r="B436" s="38"/>
      <c r="C436" s="202" t="s">
        <v>787</v>
      </c>
      <c r="D436" s="202" t="s">
        <v>352</v>
      </c>
      <c r="E436" s="203" t="s">
        <v>3017</v>
      </c>
      <c r="F436" s="307" t="s">
        <v>3018</v>
      </c>
      <c r="G436" s="307"/>
      <c r="H436" s="307"/>
      <c r="I436" s="307"/>
      <c r="J436" s="204" t="s">
        <v>461</v>
      </c>
      <c r="K436" s="205">
        <v>14</v>
      </c>
      <c r="L436" s="308">
        <v>0</v>
      </c>
      <c r="M436" s="309"/>
      <c r="N436" s="310">
        <f>ROUND(L436*K436,2)</f>
        <v>0</v>
      </c>
      <c r="O436" s="268"/>
      <c r="P436" s="268"/>
      <c r="Q436" s="268"/>
      <c r="R436" s="40"/>
      <c r="T436" s="175" t="s">
        <v>22</v>
      </c>
      <c r="U436" s="47" t="s">
        <v>45</v>
      </c>
      <c r="V436" s="39"/>
      <c r="W436" s="176">
        <f>V436*K436</f>
        <v>0</v>
      </c>
      <c r="X436" s="176">
        <v>0</v>
      </c>
      <c r="Y436" s="176">
        <f>X436*K436</f>
        <v>0</v>
      </c>
      <c r="Z436" s="176">
        <v>0</v>
      </c>
      <c r="AA436" s="177">
        <f>Z436*K436</f>
        <v>0</v>
      </c>
      <c r="AR436" s="21" t="s">
        <v>209</v>
      </c>
      <c r="AT436" s="21" t="s">
        <v>352</v>
      </c>
      <c r="AU436" s="21" t="s">
        <v>88</v>
      </c>
      <c r="AY436" s="21" t="s">
        <v>176</v>
      </c>
      <c r="BE436" s="113">
        <f>IF(U436="základní",N436,0)</f>
        <v>0</v>
      </c>
      <c r="BF436" s="113">
        <f>IF(U436="snížená",N436,0)</f>
        <v>0</v>
      </c>
      <c r="BG436" s="113">
        <f>IF(U436="zákl. přenesená",N436,0)</f>
        <v>0</v>
      </c>
      <c r="BH436" s="113">
        <f>IF(U436="sníž. přenesená",N436,0)</f>
        <v>0</v>
      </c>
      <c r="BI436" s="113">
        <f>IF(U436="nulová",N436,0)</f>
        <v>0</v>
      </c>
      <c r="BJ436" s="21" t="s">
        <v>88</v>
      </c>
      <c r="BK436" s="113">
        <f>ROUND(L436*K436,2)</f>
        <v>0</v>
      </c>
      <c r="BL436" s="21" t="s">
        <v>181</v>
      </c>
      <c r="BM436" s="21" t="s">
        <v>3312</v>
      </c>
    </row>
    <row r="437" spans="2:47" s="1" customFormat="1" ht="30" customHeight="1">
      <c r="B437" s="38"/>
      <c r="C437" s="39"/>
      <c r="D437" s="39"/>
      <c r="E437" s="39"/>
      <c r="F437" s="315" t="s">
        <v>3019</v>
      </c>
      <c r="G437" s="316"/>
      <c r="H437" s="316"/>
      <c r="I437" s="316"/>
      <c r="J437" s="39"/>
      <c r="K437" s="39"/>
      <c r="L437" s="39"/>
      <c r="M437" s="39"/>
      <c r="N437" s="39"/>
      <c r="O437" s="39"/>
      <c r="P437" s="39"/>
      <c r="Q437" s="39"/>
      <c r="R437" s="40"/>
      <c r="T437" s="146"/>
      <c r="U437" s="39"/>
      <c r="V437" s="39"/>
      <c r="W437" s="39"/>
      <c r="X437" s="39"/>
      <c r="Y437" s="39"/>
      <c r="Z437" s="39"/>
      <c r="AA437" s="81"/>
      <c r="AT437" s="21" t="s">
        <v>475</v>
      </c>
      <c r="AU437" s="21" t="s">
        <v>88</v>
      </c>
    </row>
    <row r="438" spans="2:51" s="10" customFormat="1" ht="22.5" customHeight="1">
      <c r="B438" s="178"/>
      <c r="C438" s="179"/>
      <c r="D438" s="179"/>
      <c r="E438" s="180" t="s">
        <v>22</v>
      </c>
      <c r="F438" s="303" t="s">
        <v>3313</v>
      </c>
      <c r="G438" s="304"/>
      <c r="H438" s="304"/>
      <c r="I438" s="304"/>
      <c r="J438" s="179"/>
      <c r="K438" s="181">
        <v>14</v>
      </c>
      <c r="L438" s="179"/>
      <c r="M438" s="179"/>
      <c r="N438" s="179"/>
      <c r="O438" s="179"/>
      <c r="P438" s="179"/>
      <c r="Q438" s="179"/>
      <c r="R438" s="182"/>
      <c r="T438" s="183"/>
      <c r="U438" s="179"/>
      <c r="V438" s="179"/>
      <c r="W438" s="179"/>
      <c r="X438" s="179"/>
      <c r="Y438" s="179"/>
      <c r="Z438" s="179"/>
      <c r="AA438" s="184"/>
      <c r="AT438" s="185" t="s">
        <v>199</v>
      </c>
      <c r="AU438" s="185" t="s">
        <v>88</v>
      </c>
      <c r="AV438" s="10" t="s">
        <v>140</v>
      </c>
      <c r="AW438" s="10" t="s">
        <v>37</v>
      </c>
      <c r="AX438" s="10" t="s">
        <v>80</v>
      </c>
      <c r="AY438" s="185" t="s">
        <v>176</v>
      </c>
    </row>
    <row r="439" spans="2:51" s="11" customFormat="1" ht="22.5" customHeight="1">
      <c r="B439" s="186"/>
      <c r="C439" s="187"/>
      <c r="D439" s="187"/>
      <c r="E439" s="188" t="s">
        <v>22</v>
      </c>
      <c r="F439" s="271" t="s">
        <v>200</v>
      </c>
      <c r="G439" s="272"/>
      <c r="H439" s="272"/>
      <c r="I439" s="272"/>
      <c r="J439" s="187"/>
      <c r="K439" s="189">
        <v>14</v>
      </c>
      <c r="L439" s="187"/>
      <c r="M439" s="187"/>
      <c r="N439" s="187"/>
      <c r="O439" s="187"/>
      <c r="P439" s="187"/>
      <c r="Q439" s="187"/>
      <c r="R439" s="190"/>
      <c r="T439" s="191"/>
      <c r="U439" s="187"/>
      <c r="V439" s="187"/>
      <c r="W439" s="187"/>
      <c r="X439" s="187"/>
      <c r="Y439" s="187"/>
      <c r="Z439" s="187"/>
      <c r="AA439" s="192"/>
      <c r="AT439" s="193" t="s">
        <v>199</v>
      </c>
      <c r="AU439" s="193" t="s">
        <v>88</v>
      </c>
      <c r="AV439" s="11" t="s">
        <v>181</v>
      </c>
      <c r="AW439" s="11" t="s">
        <v>37</v>
      </c>
      <c r="AX439" s="11" t="s">
        <v>88</v>
      </c>
      <c r="AY439" s="193" t="s">
        <v>176</v>
      </c>
    </row>
    <row r="440" spans="2:65" s="1" customFormat="1" ht="31.5" customHeight="1">
      <c r="B440" s="38"/>
      <c r="C440" s="202" t="s">
        <v>791</v>
      </c>
      <c r="D440" s="202" t="s">
        <v>352</v>
      </c>
      <c r="E440" s="203" t="s">
        <v>3021</v>
      </c>
      <c r="F440" s="307" t="s">
        <v>3022</v>
      </c>
      <c r="G440" s="307"/>
      <c r="H440" s="307"/>
      <c r="I440" s="307"/>
      <c r="J440" s="204" t="s">
        <v>461</v>
      </c>
      <c r="K440" s="205">
        <v>4</v>
      </c>
      <c r="L440" s="308">
        <v>0</v>
      </c>
      <c r="M440" s="309"/>
      <c r="N440" s="310">
        <f>ROUND(L440*K440,2)</f>
        <v>0</v>
      </c>
      <c r="O440" s="268"/>
      <c r="P440" s="268"/>
      <c r="Q440" s="268"/>
      <c r="R440" s="40"/>
      <c r="T440" s="175" t="s">
        <v>22</v>
      </c>
      <c r="U440" s="47" t="s">
        <v>45</v>
      </c>
      <c r="V440" s="39"/>
      <c r="W440" s="176">
        <f>V440*K440</f>
        <v>0</v>
      </c>
      <c r="X440" s="176">
        <v>0</v>
      </c>
      <c r="Y440" s="176">
        <f>X440*K440</f>
        <v>0</v>
      </c>
      <c r="Z440" s="176">
        <v>0</v>
      </c>
      <c r="AA440" s="177">
        <f>Z440*K440</f>
        <v>0</v>
      </c>
      <c r="AR440" s="21" t="s">
        <v>209</v>
      </c>
      <c r="AT440" s="21" t="s">
        <v>352</v>
      </c>
      <c r="AU440" s="21" t="s">
        <v>88</v>
      </c>
      <c r="AY440" s="21" t="s">
        <v>176</v>
      </c>
      <c r="BE440" s="113">
        <f>IF(U440="základní",N440,0)</f>
        <v>0</v>
      </c>
      <c r="BF440" s="113">
        <f>IF(U440="snížená",N440,0)</f>
        <v>0</v>
      </c>
      <c r="BG440" s="113">
        <f>IF(U440="zákl. přenesená",N440,0)</f>
        <v>0</v>
      </c>
      <c r="BH440" s="113">
        <f>IF(U440="sníž. přenesená",N440,0)</f>
        <v>0</v>
      </c>
      <c r="BI440" s="113">
        <f>IF(U440="nulová",N440,0)</f>
        <v>0</v>
      </c>
      <c r="BJ440" s="21" t="s">
        <v>88</v>
      </c>
      <c r="BK440" s="113">
        <f>ROUND(L440*K440,2)</f>
        <v>0</v>
      </c>
      <c r="BL440" s="21" t="s">
        <v>181</v>
      </c>
      <c r="BM440" s="21" t="s">
        <v>3314</v>
      </c>
    </row>
    <row r="441" spans="2:47" s="1" customFormat="1" ht="22.5" customHeight="1">
      <c r="B441" s="38"/>
      <c r="C441" s="39"/>
      <c r="D441" s="39"/>
      <c r="E441" s="39"/>
      <c r="F441" s="315" t="s">
        <v>3023</v>
      </c>
      <c r="G441" s="316"/>
      <c r="H441" s="316"/>
      <c r="I441" s="316"/>
      <c r="J441" s="39"/>
      <c r="K441" s="39"/>
      <c r="L441" s="39"/>
      <c r="M441" s="39"/>
      <c r="N441" s="39"/>
      <c r="O441" s="39"/>
      <c r="P441" s="39"/>
      <c r="Q441" s="39"/>
      <c r="R441" s="40"/>
      <c r="T441" s="146"/>
      <c r="U441" s="39"/>
      <c r="V441" s="39"/>
      <c r="W441" s="39"/>
      <c r="X441" s="39"/>
      <c r="Y441" s="39"/>
      <c r="Z441" s="39"/>
      <c r="AA441" s="81"/>
      <c r="AT441" s="21" t="s">
        <v>475</v>
      </c>
      <c r="AU441" s="21" t="s">
        <v>88</v>
      </c>
    </row>
    <row r="442" spans="2:51" s="10" customFormat="1" ht="22.5" customHeight="1">
      <c r="B442" s="178"/>
      <c r="C442" s="179"/>
      <c r="D442" s="179"/>
      <c r="E442" s="180" t="s">
        <v>22</v>
      </c>
      <c r="F442" s="303" t="s">
        <v>3135</v>
      </c>
      <c r="G442" s="304"/>
      <c r="H442" s="304"/>
      <c r="I442" s="304"/>
      <c r="J442" s="179"/>
      <c r="K442" s="181">
        <v>4</v>
      </c>
      <c r="L442" s="179"/>
      <c r="M442" s="179"/>
      <c r="N442" s="179"/>
      <c r="O442" s="179"/>
      <c r="P442" s="179"/>
      <c r="Q442" s="179"/>
      <c r="R442" s="182"/>
      <c r="T442" s="183"/>
      <c r="U442" s="179"/>
      <c r="V442" s="179"/>
      <c r="W442" s="179"/>
      <c r="X442" s="179"/>
      <c r="Y442" s="179"/>
      <c r="Z442" s="179"/>
      <c r="AA442" s="184"/>
      <c r="AT442" s="185" t="s">
        <v>199</v>
      </c>
      <c r="AU442" s="185" t="s">
        <v>88</v>
      </c>
      <c r="AV442" s="10" t="s">
        <v>140</v>
      </c>
      <c r="AW442" s="10" t="s">
        <v>37</v>
      </c>
      <c r="AX442" s="10" t="s">
        <v>80</v>
      </c>
      <c r="AY442" s="185" t="s">
        <v>176</v>
      </c>
    </row>
    <row r="443" spans="2:51" s="11" customFormat="1" ht="22.5" customHeight="1">
      <c r="B443" s="186"/>
      <c r="C443" s="187"/>
      <c r="D443" s="187"/>
      <c r="E443" s="188" t="s">
        <v>22</v>
      </c>
      <c r="F443" s="271" t="s">
        <v>200</v>
      </c>
      <c r="G443" s="272"/>
      <c r="H443" s="272"/>
      <c r="I443" s="272"/>
      <c r="J443" s="187"/>
      <c r="K443" s="189">
        <v>4</v>
      </c>
      <c r="L443" s="187"/>
      <c r="M443" s="187"/>
      <c r="N443" s="187"/>
      <c r="O443" s="187"/>
      <c r="P443" s="187"/>
      <c r="Q443" s="187"/>
      <c r="R443" s="190"/>
      <c r="T443" s="191"/>
      <c r="U443" s="187"/>
      <c r="V443" s="187"/>
      <c r="W443" s="187"/>
      <c r="X443" s="187"/>
      <c r="Y443" s="187"/>
      <c r="Z443" s="187"/>
      <c r="AA443" s="192"/>
      <c r="AT443" s="193" t="s">
        <v>199</v>
      </c>
      <c r="AU443" s="193" t="s">
        <v>88</v>
      </c>
      <c r="AV443" s="11" t="s">
        <v>181</v>
      </c>
      <c r="AW443" s="11" t="s">
        <v>37</v>
      </c>
      <c r="AX443" s="11" t="s">
        <v>88</v>
      </c>
      <c r="AY443" s="193" t="s">
        <v>176</v>
      </c>
    </row>
    <row r="444" spans="2:65" s="1" customFormat="1" ht="22.5" customHeight="1">
      <c r="B444" s="38"/>
      <c r="C444" s="202" t="s">
        <v>796</v>
      </c>
      <c r="D444" s="202" t="s">
        <v>352</v>
      </c>
      <c r="E444" s="203" t="s">
        <v>3010</v>
      </c>
      <c r="F444" s="307" t="s">
        <v>3011</v>
      </c>
      <c r="G444" s="307"/>
      <c r="H444" s="307"/>
      <c r="I444" s="307"/>
      <c r="J444" s="204" t="s">
        <v>461</v>
      </c>
      <c r="K444" s="205">
        <v>4</v>
      </c>
      <c r="L444" s="308">
        <v>0</v>
      </c>
      <c r="M444" s="309"/>
      <c r="N444" s="310">
        <f>ROUND(L444*K444,2)</f>
        <v>0</v>
      </c>
      <c r="O444" s="268"/>
      <c r="P444" s="268"/>
      <c r="Q444" s="268"/>
      <c r="R444" s="40"/>
      <c r="T444" s="175" t="s">
        <v>22</v>
      </c>
      <c r="U444" s="47" t="s">
        <v>45</v>
      </c>
      <c r="V444" s="39"/>
      <c r="W444" s="176">
        <f>V444*K444</f>
        <v>0</v>
      </c>
      <c r="X444" s="176">
        <v>0</v>
      </c>
      <c r="Y444" s="176">
        <f>X444*K444</f>
        <v>0</v>
      </c>
      <c r="Z444" s="176">
        <v>0</v>
      </c>
      <c r="AA444" s="177">
        <f>Z444*K444</f>
        <v>0</v>
      </c>
      <c r="AR444" s="21" t="s">
        <v>209</v>
      </c>
      <c r="AT444" s="21" t="s">
        <v>352</v>
      </c>
      <c r="AU444" s="21" t="s">
        <v>88</v>
      </c>
      <c r="AY444" s="21" t="s">
        <v>176</v>
      </c>
      <c r="BE444" s="113">
        <f>IF(U444="základní",N444,0)</f>
        <v>0</v>
      </c>
      <c r="BF444" s="113">
        <f>IF(U444="snížená",N444,0)</f>
        <v>0</v>
      </c>
      <c r="BG444" s="113">
        <f>IF(U444="zákl. přenesená",N444,0)</f>
        <v>0</v>
      </c>
      <c r="BH444" s="113">
        <f>IF(U444="sníž. přenesená",N444,0)</f>
        <v>0</v>
      </c>
      <c r="BI444" s="113">
        <f>IF(U444="nulová",N444,0)</f>
        <v>0</v>
      </c>
      <c r="BJ444" s="21" t="s">
        <v>88</v>
      </c>
      <c r="BK444" s="113">
        <f>ROUND(L444*K444,2)</f>
        <v>0</v>
      </c>
      <c r="BL444" s="21" t="s">
        <v>181</v>
      </c>
      <c r="BM444" s="21" t="s">
        <v>3315</v>
      </c>
    </row>
    <row r="445" spans="2:47" s="1" customFormat="1" ht="30" customHeight="1">
      <c r="B445" s="38"/>
      <c r="C445" s="39"/>
      <c r="D445" s="39"/>
      <c r="E445" s="39"/>
      <c r="F445" s="315" t="s">
        <v>3012</v>
      </c>
      <c r="G445" s="316"/>
      <c r="H445" s="316"/>
      <c r="I445" s="316"/>
      <c r="J445" s="39"/>
      <c r="K445" s="39"/>
      <c r="L445" s="39"/>
      <c r="M445" s="39"/>
      <c r="N445" s="39"/>
      <c r="O445" s="39"/>
      <c r="P445" s="39"/>
      <c r="Q445" s="39"/>
      <c r="R445" s="40"/>
      <c r="T445" s="146"/>
      <c r="U445" s="39"/>
      <c r="V445" s="39"/>
      <c r="W445" s="39"/>
      <c r="X445" s="39"/>
      <c r="Y445" s="39"/>
      <c r="Z445" s="39"/>
      <c r="AA445" s="81"/>
      <c r="AT445" s="21" t="s">
        <v>475</v>
      </c>
      <c r="AU445" s="21" t="s">
        <v>88</v>
      </c>
    </row>
    <row r="446" spans="2:51" s="10" customFormat="1" ht="22.5" customHeight="1">
      <c r="B446" s="178"/>
      <c r="C446" s="179"/>
      <c r="D446" s="179"/>
      <c r="E446" s="180" t="s">
        <v>22</v>
      </c>
      <c r="F446" s="303" t="s">
        <v>3316</v>
      </c>
      <c r="G446" s="304"/>
      <c r="H446" s="304"/>
      <c r="I446" s="304"/>
      <c r="J446" s="179"/>
      <c r="K446" s="181">
        <v>4</v>
      </c>
      <c r="L446" s="179"/>
      <c r="M446" s="179"/>
      <c r="N446" s="179"/>
      <c r="O446" s="179"/>
      <c r="P446" s="179"/>
      <c r="Q446" s="179"/>
      <c r="R446" s="182"/>
      <c r="T446" s="183"/>
      <c r="U446" s="179"/>
      <c r="V446" s="179"/>
      <c r="W446" s="179"/>
      <c r="X446" s="179"/>
      <c r="Y446" s="179"/>
      <c r="Z446" s="179"/>
      <c r="AA446" s="184"/>
      <c r="AT446" s="185" t="s">
        <v>199</v>
      </c>
      <c r="AU446" s="185" t="s">
        <v>88</v>
      </c>
      <c r="AV446" s="10" t="s">
        <v>140</v>
      </c>
      <c r="AW446" s="10" t="s">
        <v>37</v>
      </c>
      <c r="AX446" s="10" t="s">
        <v>80</v>
      </c>
      <c r="AY446" s="185" t="s">
        <v>176</v>
      </c>
    </row>
    <row r="447" spans="2:51" s="11" customFormat="1" ht="22.5" customHeight="1">
      <c r="B447" s="186"/>
      <c r="C447" s="187"/>
      <c r="D447" s="187"/>
      <c r="E447" s="188" t="s">
        <v>22</v>
      </c>
      <c r="F447" s="271" t="s">
        <v>200</v>
      </c>
      <c r="G447" s="272"/>
      <c r="H447" s="272"/>
      <c r="I447" s="272"/>
      <c r="J447" s="187"/>
      <c r="K447" s="189">
        <v>4</v>
      </c>
      <c r="L447" s="187"/>
      <c r="M447" s="187"/>
      <c r="N447" s="187"/>
      <c r="O447" s="187"/>
      <c r="P447" s="187"/>
      <c r="Q447" s="187"/>
      <c r="R447" s="190"/>
      <c r="T447" s="191"/>
      <c r="U447" s="187"/>
      <c r="V447" s="187"/>
      <c r="W447" s="187"/>
      <c r="X447" s="187"/>
      <c r="Y447" s="187"/>
      <c r="Z447" s="187"/>
      <c r="AA447" s="192"/>
      <c r="AT447" s="193" t="s">
        <v>199</v>
      </c>
      <c r="AU447" s="193" t="s">
        <v>88</v>
      </c>
      <c r="AV447" s="11" t="s">
        <v>181</v>
      </c>
      <c r="AW447" s="11" t="s">
        <v>37</v>
      </c>
      <c r="AX447" s="11" t="s">
        <v>88</v>
      </c>
      <c r="AY447" s="193" t="s">
        <v>176</v>
      </c>
    </row>
    <row r="448" spans="2:65" s="1" customFormat="1" ht="31.5" customHeight="1">
      <c r="B448" s="38"/>
      <c r="C448" s="202" t="s">
        <v>800</v>
      </c>
      <c r="D448" s="202" t="s">
        <v>352</v>
      </c>
      <c r="E448" s="203" t="s">
        <v>3014</v>
      </c>
      <c r="F448" s="307" t="s">
        <v>3015</v>
      </c>
      <c r="G448" s="307"/>
      <c r="H448" s="307"/>
      <c r="I448" s="307"/>
      <c r="J448" s="204" t="s">
        <v>461</v>
      </c>
      <c r="K448" s="205">
        <v>2</v>
      </c>
      <c r="L448" s="308">
        <v>0</v>
      </c>
      <c r="M448" s="309"/>
      <c r="N448" s="310">
        <f>ROUND(L448*K448,2)</f>
        <v>0</v>
      </c>
      <c r="O448" s="268"/>
      <c r="P448" s="268"/>
      <c r="Q448" s="268"/>
      <c r="R448" s="40"/>
      <c r="T448" s="175" t="s">
        <v>22</v>
      </c>
      <c r="U448" s="47" t="s">
        <v>45</v>
      </c>
      <c r="V448" s="39"/>
      <c r="W448" s="176">
        <f>V448*K448</f>
        <v>0</v>
      </c>
      <c r="X448" s="176">
        <v>0</v>
      </c>
      <c r="Y448" s="176">
        <f>X448*K448</f>
        <v>0</v>
      </c>
      <c r="Z448" s="176">
        <v>0</v>
      </c>
      <c r="AA448" s="177">
        <f>Z448*K448</f>
        <v>0</v>
      </c>
      <c r="AR448" s="21" t="s">
        <v>209</v>
      </c>
      <c r="AT448" s="21" t="s">
        <v>352</v>
      </c>
      <c r="AU448" s="21" t="s">
        <v>88</v>
      </c>
      <c r="AY448" s="21" t="s">
        <v>176</v>
      </c>
      <c r="BE448" s="113">
        <f>IF(U448="základní",N448,0)</f>
        <v>0</v>
      </c>
      <c r="BF448" s="113">
        <f>IF(U448="snížená",N448,0)</f>
        <v>0</v>
      </c>
      <c r="BG448" s="113">
        <f>IF(U448="zákl. přenesená",N448,0)</f>
        <v>0</v>
      </c>
      <c r="BH448" s="113">
        <f>IF(U448="sníž. přenesená",N448,0)</f>
        <v>0</v>
      </c>
      <c r="BI448" s="113">
        <f>IF(U448="nulová",N448,0)</f>
        <v>0</v>
      </c>
      <c r="BJ448" s="21" t="s">
        <v>88</v>
      </c>
      <c r="BK448" s="113">
        <f>ROUND(L448*K448,2)</f>
        <v>0</v>
      </c>
      <c r="BL448" s="21" t="s">
        <v>181</v>
      </c>
      <c r="BM448" s="21" t="s">
        <v>3317</v>
      </c>
    </row>
    <row r="449" spans="2:47" s="1" customFormat="1" ht="22.5" customHeight="1">
      <c r="B449" s="38"/>
      <c r="C449" s="39"/>
      <c r="D449" s="39"/>
      <c r="E449" s="39"/>
      <c r="F449" s="315" t="s">
        <v>3016</v>
      </c>
      <c r="G449" s="316"/>
      <c r="H449" s="316"/>
      <c r="I449" s="316"/>
      <c r="J449" s="39"/>
      <c r="K449" s="39"/>
      <c r="L449" s="39"/>
      <c r="M449" s="39"/>
      <c r="N449" s="39"/>
      <c r="O449" s="39"/>
      <c r="P449" s="39"/>
      <c r="Q449" s="39"/>
      <c r="R449" s="40"/>
      <c r="T449" s="146"/>
      <c r="U449" s="39"/>
      <c r="V449" s="39"/>
      <c r="W449" s="39"/>
      <c r="X449" s="39"/>
      <c r="Y449" s="39"/>
      <c r="Z449" s="39"/>
      <c r="AA449" s="81"/>
      <c r="AT449" s="21" t="s">
        <v>475</v>
      </c>
      <c r="AU449" s="21" t="s">
        <v>88</v>
      </c>
    </row>
    <row r="450" spans="2:51" s="10" customFormat="1" ht="22.5" customHeight="1">
      <c r="B450" s="178"/>
      <c r="C450" s="179"/>
      <c r="D450" s="179"/>
      <c r="E450" s="180" t="s">
        <v>22</v>
      </c>
      <c r="F450" s="303" t="s">
        <v>3045</v>
      </c>
      <c r="G450" s="304"/>
      <c r="H450" s="304"/>
      <c r="I450" s="304"/>
      <c r="J450" s="179"/>
      <c r="K450" s="181">
        <v>2</v>
      </c>
      <c r="L450" s="179"/>
      <c r="M450" s="179"/>
      <c r="N450" s="179"/>
      <c r="O450" s="179"/>
      <c r="P450" s="179"/>
      <c r="Q450" s="179"/>
      <c r="R450" s="182"/>
      <c r="T450" s="183"/>
      <c r="U450" s="179"/>
      <c r="V450" s="179"/>
      <c r="W450" s="179"/>
      <c r="X450" s="179"/>
      <c r="Y450" s="179"/>
      <c r="Z450" s="179"/>
      <c r="AA450" s="184"/>
      <c r="AT450" s="185" t="s">
        <v>199</v>
      </c>
      <c r="AU450" s="185" t="s">
        <v>88</v>
      </c>
      <c r="AV450" s="10" t="s">
        <v>140</v>
      </c>
      <c r="AW450" s="10" t="s">
        <v>37</v>
      </c>
      <c r="AX450" s="10" t="s">
        <v>80</v>
      </c>
      <c r="AY450" s="185" t="s">
        <v>176</v>
      </c>
    </row>
    <row r="451" spans="2:51" s="11" customFormat="1" ht="22.5" customHeight="1">
      <c r="B451" s="186"/>
      <c r="C451" s="187"/>
      <c r="D451" s="187"/>
      <c r="E451" s="188" t="s">
        <v>22</v>
      </c>
      <c r="F451" s="271" t="s">
        <v>200</v>
      </c>
      <c r="G451" s="272"/>
      <c r="H451" s="272"/>
      <c r="I451" s="272"/>
      <c r="J451" s="187"/>
      <c r="K451" s="189">
        <v>2</v>
      </c>
      <c r="L451" s="187"/>
      <c r="M451" s="187"/>
      <c r="N451" s="187"/>
      <c r="O451" s="187"/>
      <c r="P451" s="187"/>
      <c r="Q451" s="187"/>
      <c r="R451" s="190"/>
      <c r="T451" s="191"/>
      <c r="U451" s="187"/>
      <c r="V451" s="187"/>
      <c r="W451" s="187"/>
      <c r="X451" s="187"/>
      <c r="Y451" s="187"/>
      <c r="Z451" s="187"/>
      <c r="AA451" s="192"/>
      <c r="AT451" s="193" t="s">
        <v>199</v>
      </c>
      <c r="AU451" s="193" t="s">
        <v>88</v>
      </c>
      <c r="AV451" s="11" t="s">
        <v>181</v>
      </c>
      <c r="AW451" s="11" t="s">
        <v>37</v>
      </c>
      <c r="AX451" s="11" t="s">
        <v>88</v>
      </c>
      <c r="AY451" s="193" t="s">
        <v>176</v>
      </c>
    </row>
    <row r="452" spans="2:65" s="1" customFormat="1" ht="31.5" customHeight="1">
      <c r="B452" s="38"/>
      <c r="C452" s="202" t="s">
        <v>804</v>
      </c>
      <c r="D452" s="202" t="s">
        <v>352</v>
      </c>
      <c r="E452" s="203" t="s">
        <v>3025</v>
      </c>
      <c r="F452" s="307" t="s">
        <v>3026</v>
      </c>
      <c r="G452" s="307"/>
      <c r="H452" s="307"/>
      <c r="I452" s="307"/>
      <c r="J452" s="204" t="s">
        <v>461</v>
      </c>
      <c r="K452" s="205">
        <v>2</v>
      </c>
      <c r="L452" s="308">
        <v>0</v>
      </c>
      <c r="M452" s="309"/>
      <c r="N452" s="310">
        <f>ROUND(L452*K452,2)</f>
        <v>0</v>
      </c>
      <c r="O452" s="268"/>
      <c r="P452" s="268"/>
      <c r="Q452" s="268"/>
      <c r="R452" s="40"/>
      <c r="T452" s="175" t="s">
        <v>22</v>
      </c>
      <c r="U452" s="47" t="s">
        <v>45</v>
      </c>
      <c r="V452" s="39"/>
      <c r="W452" s="176">
        <f>V452*K452</f>
        <v>0</v>
      </c>
      <c r="X452" s="176">
        <v>0</v>
      </c>
      <c r="Y452" s="176">
        <f>X452*K452</f>
        <v>0</v>
      </c>
      <c r="Z452" s="176">
        <v>0</v>
      </c>
      <c r="AA452" s="177">
        <f>Z452*K452</f>
        <v>0</v>
      </c>
      <c r="AR452" s="21" t="s">
        <v>209</v>
      </c>
      <c r="AT452" s="21" t="s">
        <v>352</v>
      </c>
      <c r="AU452" s="21" t="s">
        <v>88</v>
      </c>
      <c r="AY452" s="21" t="s">
        <v>176</v>
      </c>
      <c r="BE452" s="113">
        <f>IF(U452="základní",N452,0)</f>
        <v>0</v>
      </c>
      <c r="BF452" s="113">
        <f>IF(U452="snížená",N452,0)</f>
        <v>0</v>
      </c>
      <c r="BG452" s="113">
        <f>IF(U452="zákl. přenesená",N452,0)</f>
        <v>0</v>
      </c>
      <c r="BH452" s="113">
        <f>IF(U452="sníž. přenesená",N452,0)</f>
        <v>0</v>
      </c>
      <c r="BI452" s="113">
        <f>IF(U452="nulová",N452,0)</f>
        <v>0</v>
      </c>
      <c r="BJ452" s="21" t="s">
        <v>88</v>
      </c>
      <c r="BK452" s="113">
        <f>ROUND(L452*K452,2)</f>
        <v>0</v>
      </c>
      <c r="BL452" s="21" t="s">
        <v>181</v>
      </c>
      <c r="BM452" s="21" t="s">
        <v>3318</v>
      </c>
    </row>
    <row r="453" spans="2:47" s="1" customFormat="1" ht="30" customHeight="1">
      <c r="B453" s="38"/>
      <c r="C453" s="39"/>
      <c r="D453" s="39"/>
      <c r="E453" s="39"/>
      <c r="F453" s="315" t="s">
        <v>3027</v>
      </c>
      <c r="G453" s="316"/>
      <c r="H453" s="316"/>
      <c r="I453" s="316"/>
      <c r="J453" s="39"/>
      <c r="K453" s="39"/>
      <c r="L453" s="39"/>
      <c r="M453" s="39"/>
      <c r="N453" s="39"/>
      <c r="O453" s="39"/>
      <c r="P453" s="39"/>
      <c r="Q453" s="39"/>
      <c r="R453" s="40"/>
      <c r="T453" s="146"/>
      <c r="U453" s="39"/>
      <c r="V453" s="39"/>
      <c r="W453" s="39"/>
      <c r="X453" s="39"/>
      <c r="Y453" s="39"/>
      <c r="Z453" s="39"/>
      <c r="AA453" s="81"/>
      <c r="AT453" s="21" t="s">
        <v>475</v>
      </c>
      <c r="AU453" s="21" t="s">
        <v>88</v>
      </c>
    </row>
    <row r="454" spans="2:51" s="10" customFormat="1" ht="22.5" customHeight="1">
      <c r="B454" s="178"/>
      <c r="C454" s="179"/>
      <c r="D454" s="179"/>
      <c r="E454" s="180" t="s">
        <v>22</v>
      </c>
      <c r="F454" s="303" t="s">
        <v>2786</v>
      </c>
      <c r="G454" s="304"/>
      <c r="H454" s="304"/>
      <c r="I454" s="304"/>
      <c r="J454" s="179"/>
      <c r="K454" s="181">
        <v>2</v>
      </c>
      <c r="L454" s="179"/>
      <c r="M454" s="179"/>
      <c r="N454" s="179"/>
      <c r="O454" s="179"/>
      <c r="P454" s="179"/>
      <c r="Q454" s="179"/>
      <c r="R454" s="182"/>
      <c r="T454" s="183"/>
      <c r="U454" s="179"/>
      <c r="V454" s="179"/>
      <c r="W454" s="179"/>
      <c r="X454" s="179"/>
      <c r="Y454" s="179"/>
      <c r="Z454" s="179"/>
      <c r="AA454" s="184"/>
      <c r="AT454" s="185" t="s">
        <v>199</v>
      </c>
      <c r="AU454" s="185" t="s">
        <v>88</v>
      </c>
      <c r="AV454" s="10" t="s">
        <v>140</v>
      </c>
      <c r="AW454" s="10" t="s">
        <v>37</v>
      </c>
      <c r="AX454" s="10" t="s">
        <v>80</v>
      </c>
      <c r="AY454" s="185" t="s">
        <v>176</v>
      </c>
    </row>
    <row r="455" spans="2:51" s="11" customFormat="1" ht="22.5" customHeight="1">
      <c r="B455" s="186"/>
      <c r="C455" s="187"/>
      <c r="D455" s="187"/>
      <c r="E455" s="188" t="s">
        <v>22</v>
      </c>
      <c r="F455" s="271" t="s">
        <v>200</v>
      </c>
      <c r="G455" s="272"/>
      <c r="H455" s="272"/>
      <c r="I455" s="272"/>
      <c r="J455" s="187"/>
      <c r="K455" s="189">
        <v>2</v>
      </c>
      <c r="L455" s="187"/>
      <c r="M455" s="187"/>
      <c r="N455" s="187"/>
      <c r="O455" s="187"/>
      <c r="P455" s="187"/>
      <c r="Q455" s="187"/>
      <c r="R455" s="190"/>
      <c r="T455" s="191"/>
      <c r="U455" s="187"/>
      <c r="V455" s="187"/>
      <c r="W455" s="187"/>
      <c r="X455" s="187"/>
      <c r="Y455" s="187"/>
      <c r="Z455" s="187"/>
      <c r="AA455" s="192"/>
      <c r="AT455" s="193" t="s">
        <v>199</v>
      </c>
      <c r="AU455" s="193" t="s">
        <v>88</v>
      </c>
      <c r="AV455" s="11" t="s">
        <v>181</v>
      </c>
      <c r="AW455" s="11" t="s">
        <v>37</v>
      </c>
      <c r="AX455" s="11" t="s">
        <v>88</v>
      </c>
      <c r="AY455" s="193" t="s">
        <v>176</v>
      </c>
    </row>
    <row r="456" spans="2:65" s="1" customFormat="1" ht="31.5" customHeight="1">
      <c r="B456" s="38"/>
      <c r="C456" s="202" t="s">
        <v>808</v>
      </c>
      <c r="D456" s="202" t="s">
        <v>352</v>
      </c>
      <c r="E456" s="203" t="s">
        <v>3029</v>
      </c>
      <c r="F456" s="307" t="s">
        <v>3030</v>
      </c>
      <c r="G456" s="307"/>
      <c r="H456" s="307"/>
      <c r="I456" s="307"/>
      <c r="J456" s="204" t="s">
        <v>461</v>
      </c>
      <c r="K456" s="205">
        <v>2</v>
      </c>
      <c r="L456" s="308">
        <v>0</v>
      </c>
      <c r="M456" s="309"/>
      <c r="N456" s="310">
        <f>ROUND(L456*K456,2)</f>
        <v>0</v>
      </c>
      <c r="O456" s="268"/>
      <c r="P456" s="268"/>
      <c r="Q456" s="268"/>
      <c r="R456" s="40"/>
      <c r="T456" s="175" t="s">
        <v>22</v>
      </c>
      <c r="U456" s="47" t="s">
        <v>45</v>
      </c>
      <c r="V456" s="39"/>
      <c r="W456" s="176">
        <f>V456*K456</f>
        <v>0</v>
      </c>
      <c r="X456" s="176">
        <v>0</v>
      </c>
      <c r="Y456" s="176">
        <f>X456*K456</f>
        <v>0</v>
      </c>
      <c r="Z456" s="176">
        <v>0</v>
      </c>
      <c r="AA456" s="177">
        <f>Z456*K456</f>
        <v>0</v>
      </c>
      <c r="AR456" s="21" t="s">
        <v>209</v>
      </c>
      <c r="AT456" s="21" t="s">
        <v>352</v>
      </c>
      <c r="AU456" s="21" t="s">
        <v>88</v>
      </c>
      <c r="AY456" s="21" t="s">
        <v>176</v>
      </c>
      <c r="BE456" s="113">
        <f>IF(U456="základní",N456,0)</f>
        <v>0</v>
      </c>
      <c r="BF456" s="113">
        <f>IF(U456="snížená",N456,0)</f>
        <v>0</v>
      </c>
      <c r="BG456" s="113">
        <f>IF(U456="zákl. přenesená",N456,0)</f>
        <v>0</v>
      </c>
      <c r="BH456" s="113">
        <f>IF(U456="sníž. přenesená",N456,0)</f>
        <v>0</v>
      </c>
      <c r="BI456" s="113">
        <f>IF(U456="nulová",N456,0)</f>
        <v>0</v>
      </c>
      <c r="BJ456" s="21" t="s">
        <v>88</v>
      </c>
      <c r="BK456" s="113">
        <f>ROUND(L456*K456,2)</f>
        <v>0</v>
      </c>
      <c r="BL456" s="21" t="s">
        <v>181</v>
      </c>
      <c r="BM456" s="21" t="s">
        <v>3319</v>
      </c>
    </row>
    <row r="457" spans="2:47" s="1" customFormat="1" ht="22.5" customHeight="1">
      <c r="B457" s="38"/>
      <c r="C457" s="39"/>
      <c r="D457" s="39"/>
      <c r="E457" s="39"/>
      <c r="F457" s="315" t="s">
        <v>3031</v>
      </c>
      <c r="G457" s="316"/>
      <c r="H457" s="316"/>
      <c r="I457" s="316"/>
      <c r="J457" s="39"/>
      <c r="K457" s="39"/>
      <c r="L457" s="39"/>
      <c r="M457" s="39"/>
      <c r="N457" s="39"/>
      <c r="O457" s="39"/>
      <c r="P457" s="39"/>
      <c r="Q457" s="39"/>
      <c r="R457" s="40"/>
      <c r="T457" s="146"/>
      <c r="U457" s="39"/>
      <c r="V457" s="39"/>
      <c r="W457" s="39"/>
      <c r="X457" s="39"/>
      <c r="Y457" s="39"/>
      <c r="Z457" s="39"/>
      <c r="AA457" s="81"/>
      <c r="AT457" s="21" t="s">
        <v>475</v>
      </c>
      <c r="AU457" s="21" t="s">
        <v>88</v>
      </c>
    </row>
    <row r="458" spans="2:51" s="10" customFormat="1" ht="22.5" customHeight="1">
      <c r="B458" s="178"/>
      <c r="C458" s="179"/>
      <c r="D458" s="179"/>
      <c r="E458" s="180" t="s">
        <v>22</v>
      </c>
      <c r="F458" s="303" t="s">
        <v>3045</v>
      </c>
      <c r="G458" s="304"/>
      <c r="H458" s="304"/>
      <c r="I458" s="304"/>
      <c r="J458" s="179"/>
      <c r="K458" s="181">
        <v>2</v>
      </c>
      <c r="L458" s="179"/>
      <c r="M458" s="179"/>
      <c r="N458" s="179"/>
      <c r="O458" s="179"/>
      <c r="P458" s="179"/>
      <c r="Q458" s="179"/>
      <c r="R458" s="182"/>
      <c r="T458" s="183"/>
      <c r="U458" s="179"/>
      <c r="V458" s="179"/>
      <c r="W458" s="179"/>
      <c r="X458" s="179"/>
      <c r="Y458" s="179"/>
      <c r="Z458" s="179"/>
      <c r="AA458" s="184"/>
      <c r="AT458" s="185" t="s">
        <v>199</v>
      </c>
      <c r="AU458" s="185" t="s">
        <v>88</v>
      </c>
      <c r="AV458" s="10" t="s">
        <v>140</v>
      </c>
      <c r="AW458" s="10" t="s">
        <v>37</v>
      </c>
      <c r="AX458" s="10" t="s">
        <v>80</v>
      </c>
      <c r="AY458" s="185" t="s">
        <v>176</v>
      </c>
    </row>
    <row r="459" spans="2:51" s="11" customFormat="1" ht="22.5" customHeight="1">
      <c r="B459" s="186"/>
      <c r="C459" s="187"/>
      <c r="D459" s="187"/>
      <c r="E459" s="188" t="s">
        <v>22</v>
      </c>
      <c r="F459" s="271" t="s">
        <v>200</v>
      </c>
      <c r="G459" s="272"/>
      <c r="H459" s="272"/>
      <c r="I459" s="272"/>
      <c r="J459" s="187"/>
      <c r="K459" s="189">
        <v>2</v>
      </c>
      <c r="L459" s="187"/>
      <c r="M459" s="187"/>
      <c r="N459" s="187"/>
      <c r="O459" s="187"/>
      <c r="P459" s="187"/>
      <c r="Q459" s="187"/>
      <c r="R459" s="190"/>
      <c r="T459" s="191"/>
      <c r="U459" s="187"/>
      <c r="V459" s="187"/>
      <c r="W459" s="187"/>
      <c r="X459" s="187"/>
      <c r="Y459" s="187"/>
      <c r="Z459" s="187"/>
      <c r="AA459" s="192"/>
      <c r="AT459" s="193" t="s">
        <v>199</v>
      </c>
      <c r="AU459" s="193" t="s">
        <v>88</v>
      </c>
      <c r="AV459" s="11" t="s">
        <v>181</v>
      </c>
      <c r="AW459" s="11" t="s">
        <v>37</v>
      </c>
      <c r="AX459" s="11" t="s">
        <v>88</v>
      </c>
      <c r="AY459" s="193" t="s">
        <v>176</v>
      </c>
    </row>
    <row r="460" spans="2:63" s="1" customFormat="1" ht="49.9" customHeight="1" hidden="1">
      <c r="B460" s="38"/>
      <c r="C460" s="39"/>
      <c r="D460" s="162" t="s">
        <v>239</v>
      </c>
      <c r="E460" s="39"/>
      <c r="F460" s="39"/>
      <c r="G460" s="39"/>
      <c r="H460" s="39"/>
      <c r="I460" s="39"/>
      <c r="J460" s="39"/>
      <c r="K460" s="39"/>
      <c r="L460" s="39"/>
      <c r="M460" s="39"/>
      <c r="N460" s="262">
        <f>BK460</f>
        <v>0</v>
      </c>
      <c r="O460" s="263"/>
      <c r="P460" s="263"/>
      <c r="Q460" s="263"/>
      <c r="R460" s="40"/>
      <c r="T460" s="151"/>
      <c r="U460" s="59"/>
      <c r="V460" s="59"/>
      <c r="W460" s="59"/>
      <c r="X460" s="59"/>
      <c r="Y460" s="59"/>
      <c r="Z460" s="59"/>
      <c r="AA460" s="61"/>
      <c r="AT460" s="21" t="s">
        <v>79</v>
      </c>
      <c r="AU460" s="21" t="s">
        <v>80</v>
      </c>
      <c r="AY460" s="21" t="s">
        <v>240</v>
      </c>
      <c r="BK460" s="113">
        <v>0</v>
      </c>
    </row>
    <row r="461" spans="2:18" s="1" customFormat="1" ht="6.95" customHeight="1">
      <c r="B461" s="62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4"/>
    </row>
  </sheetData>
  <sheetProtection password="CC35" sheet="1" objects="1" scenarios="1" formatCells="0" formatColumns="0" formatRows="0" sort="0" autoFilter="0"/>
  <mergeCells count="65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1:I191"/>
    <mergeCell ref="L191:M191"/>
    <mergeCell ref="N191:Q191"/>
    <mergeCell ref="F192:I192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L204:M204"/>
    <mergeCell ref="N204:Q204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L354:M354"/>
    <mergeCell ref="N354:Q354"/>
    <mergeCell ref="F355:I355"/>
    <mergeCell ref="F356:I356"/>
    <mergeCell ref="F357:I357"/>
    <mergeCell ref="F358:I358"/>
    <mergeCell ref="L358:M358"/>
    <mergeCell ref="N358:Q358"/>
    <mergeCell ref="F359:I359"/>
    <mergeCell ref="F360:I360"/>
    <mergeCell ref="F361:I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L381:M381"/>
    <mergeCell ref="N381:Q381"/>
    <mergeCell ref="F382:I382"/>
    <mergeCell ref="L382:M382"/>
    <mergeCell ref="N382:Q382"/>
    <mergeCell ref="F383:I383"/>
    <mergeCell ref="F384:I384"/>
    <mergeCell ref="F385:I385"/>
    <mergeCell ref="F386:I386"/>
    <mergeCell ref="L386:M386"/>
    <mergeCell ref="N386:Q386"/>
    <mergeCell ref="F387:I387"/>
    <mergeCell ref="L387:M387"/>
    <mergeCell ref="N387:Q387"/>
    <mergeCell ref="F388:I388"/>
    <mergeCell ref="F389:I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F399:I399"/>
    <mergeCell ref="F400:I400"/>
    <mergeCell ref="F402:I402"/>
    <mergeCell ref="L402:M402"/>
    <mergeCell ref="N402:Q402"/>
    <mergeCell ref="F403:I403"/>
    <mergeCell ref="L403:M403"/>
    <mergeCell ref="N403:Q403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L419:M419"/>
    <mergeCell ref="N419:Q419"/>
    <mergeCell ref="F420:I420"/>
    <mergeCell ref="F421:I421"/>
    <mergeCell ref="F422:I422"/>
    <mergeCell ref="F423:I423"/>
    <mergeCell ref="L423:M423"/>
    <mergeCell ref="N423:Q423"/>
    <mergeCell ref="F424:I424"/>
    <mergeCell ref="F425:I425"/>
    <mergeCell ref="F426:I426"/>
    <mergeCell ref="F427:I427"/>
    <mergeCell ref="L427:M427"/>
    <mergeCell ref="N427:Q427"/>
    <mergeCell ref="F428:I428"/>
    <mergeCell ref="L428:M428"/>
    <mergeCell ref="N428:Q428"/>
    <mergeCell ref="F429:I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N452:Q452"/>
    <mergeCell ref="F453:I453"/>
    <mergeCell ref="F454:I454"/>
    <mergeCell ref="F455:I455"/>
    <mergeCell ref="F444:I444"/>
    <mergeCell ref="L444:M444"/>
    <mergeCell ref="N444:Q444"/>
    <mergeCell ref="F445:I445"/>
    <mergeCell ref="F446:I446"/>
    <mergeCell ref="F447:I447"/>
    <mergeCell ref="F448:I448"/>
    <mergeCell ref="L448:M448"/>
    <mergeCell ref="N448:Q448"/>
    <mergeCell ref="N460:Q460"/>
    <mergeCell ref="H1:K1"/>
    <mergeCell ref="S2:AC2"/>
    <mergeCell ref="F456:I456"/>
    <mergeCell ref="L456:M456"/>
    <mergeCell ref="N456:Q456"/>
    <mergeCell ref="F457:I457"/>
    <mergeCell ref="F458:I458"/>
    <mergeCell ref="F459:I459"/>
    <mergeCell ref="N124:Q124"/>
    <mergeCell ref="N125:Q125"/>
    <mergeCell ref="N132:Q132"/>
    <mergeCell ref="N148:Q148"/>
    <mergeCell ref="N190:Q190"/>
    <mergeCell ref="N193:Q193"/>
    <mergeCell ref="N205:Q205"/>
    <mergeCell ref="N244:Q244"/>
    <mergeCell ref="N266:Q266"/>
    <mergeCell ref="N401:Q401"/>
    <mergeCell ref="F449:I449"/>
    <mergeCell ref="F450:I450"/>
    <mergeCell ref="F451:I451"/>
    <mergeCell ref="F452:I452"/>
    <mergeCell ref="L452:M452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H10" sqref="H10:H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107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3320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2579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tr">
        <f>IF('Rekapitulace stavby'!AN10="","",'Rekapitulace stavby'!AN10)</f>
        <v/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Město Šluknov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tr">
        <f>IF('Rekapitulace stavby'!AN11="","",'Rekapitulace stavby'!AN11)</f>
        <v/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tr">
        <f>IF('Rekapitulace stavby'!AN16="","",'Rekapitulace stavby'!AN16)</f>
        <v/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Multitechnik Divize II, s.r.o.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tr">
        <f>IF('Rekapitulace stavby'!AN17="","",'Rekapitulace stavby'!AN17)</f>
        <v/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tr">
        <f>IF('Rekapitulace stavby'!AN19="","",'Rekapitulace stavby'!AN19)</f>
        <v/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Ing. Kulík Milan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tr">
        <f>IF('Rekapitulace stavby'!AN20="","",'Rekapitulace stavby'!AN20)</f>
        <v/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N97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(SUM(BE97:BE104)+SUM(BE122:BE152))</f>
        <v>0</v>
      </c>
      <c r="I32" s="283"/>
      <c r="J32" s="283"/>
      <c r="K32" s="39"/>
      <c r="L32" s="39"/>
      <c r="M32" s="292">
        <f>ROUND((SUM(BE97:BE104)+SUM(BE122:BE152)),2)*F32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(SUM(BF97:BF104)+SUM(BF122:BF152))</f>
        <v>0</v>
      </c>
      <c r="I33" s="283"/>
      <c r="J33" s="283"/>
      <c r="K33" s="39"/>
      <c r="L33" s="39"/>
      <c r="M33" s="292">
        <f>ROUND((SUM(BF97:BF104)+SUM(BF122:BF152)),2)*F33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(SUM(BG97:BG104)+SUM(BG122:BG152))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(SUM(BH97:BH104)+SUM(BH122:BH152))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(SUM(BI97:BI104)+SUM(BI122:BI152))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161013.5.out - Elektroinstalace - venkovní úpravy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 xml:space="preserve"> 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N122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249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N123</f>
        <v>0</v>
      </c>
      <c r="O89" s="286"/>
      <c r="P89" s="286"/>
      <c r="Q89" s="286"/>
      <c r="R89" s="137"/>
      <c r="T89" s="138"/>
      <c r="U89" s="138"/>
    </row>
    <row r="90" spans="2:21" s="7" customFormat="1" ht="19.9" customHeight="1">
      <c r="B90" s="139"/>
      <c r="C90" s="140"/>
      <c r="D90" s="109" t="s">
        <v>2580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21">
        <f>N124</f>
        <v>0</v>
      </c>
      <c r="O90" s="287"/>
      <c r="P90" s="287"/>
      <c r="Q90" s="287"/>
      <c r="R90" s="141"/>
      <c r="T90" s="142"/>
      <c r="U90" s="142"/>
    </row>
    <row r="91" spans="2:21" s="7" customFormat="1" ht="19.9" customHeight="1">
      <c r="B91" s="139"/>
      <c r="C91" s="140"/>
      <c r="D91" s="109" t="s">
        <v>2582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21">
        <f>N127</f>
        <v>0</v>
      </c>
      <c r="O91" s="287"/>
      <c r="P91" s="287"/>
      <c r="Q91" s="287"/>
      <c r="R91" s="141"/>
      <c r="T91" s="142"/>
      <c r="U91" s="142"/>
    </row>
    <row r="92" spans="2:21" s="7" customFormat="1" ht="19.9" customHeight="1">
      <c r="B92" s="139"/>
      <c r="C92" s="140"/>
      <c r="D92" s="109" t="s">
        <v>2583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21">
        <f>N131</f>
        <v>0</v>
      </c>
      <c r="O92" s="287"/>
      <c r="P92" s="287"/>
      <c r="Q92" s="287"/>
      <c r="R92" s="141"/>
      <c r="T92" s="142"/>
      <c r="U92" s="142"/>
    </row>
    <row r="93" spans="2:21" s="7" customFormat="1" ht="19.9" customHeight="1">
      <c r="B93" s="139"/>
      <c r="C93" s="140"/>
      <c r="D93" s="109" t="s">
        <v>2585</v>
      </c>
      <c r="E93" s="140"/>
      <c r="F93" s="140"/>
      <c r="G93" s="140"/>
      <c r="H93" s="140"/>
      <c r="I93" s="140"/>
      <c r="J93" s="140"/>
      <c r="K93" s="140"/>
      <c r="L93" s="140"/>
      <c r="M93" s="140"/>
      <c r="N93" s="221">
        <f>N134</f>
        <v>0</v>
      </c>
      <c r="O93" s="287"/>
      <c r="P93" s="287"/>
      <c r="Q93" s="287"/>
      <c r="R93" s="141"/>
      <c r="T93" s="142"/>
      <c r="U93" s="142"/>
    </row>
    <row r="94" spans="2:21" s="6" customFormat="1" ht="24.95" customHeight="1">
      <c r="B94" s="134"/>
      <c r="C94" s="135"/>
      <c r="D94" s="136" t="s">
        <v>2586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63">
        <f>N140</f>
        <v>0</v>
      </c>
      <c r="O94" s="286"/>
      <c r="P94" s="286"/>
      <c r="Q94" s="286"/>
      <c r="R94" s="137"/>
      <c r="T94" s="138"/>
      <c r="U94" s="138"/>
    </row>
    <row r="95" spans="2:21" s="7" customFormat="1" ht="19.9" customHeight="1">
      <c r="B95" s="139"/>
      <c r="C95" s="140"/>
      <c r="D95" s="109" t="s">
        <v>2589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21">
        <f>N141</f>
        <v>0</v>
      </c>
      <c r="O95" s="287"/>
      <c r="P95" s="287"/>
      <c r="Q95" s="287"/>
      <c r="R95" s="141"/>
      <c r="T95" s="142"/>
      <c r="U95" s="142"/>
    </row>
    <row r="96" spans="2:21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  <c r="T96" s="132"/>
      <c r="U96" s="132"/>
    </row>
    <row r="97" spans="2:21" s="1" customFormat="1" ht="29.25" customHeight="1">
      <c r="B97" s="38"/>
      <c r="C97" s="133" t="s">
        <v>153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88">
        <f>ROUND(N98+N99+N100+N101+N102+N103,2)</f>
        <v>0</v>
      </c>
      <c r="O97" s="289"/>
      <c r="P97" s="289"/>
      <c r="Q97" s="289"/>
      <c r="R97" s="40"/>
      <c r="T97" s="143"/>
      <c r="U97" s="144" t="s">
        <v>44</v>
      </c>
    </row>
    <row r="98" spans="2:65" s="1" customFormat="1" ht="18" customHeight="1" hidden="1">
      <c r="B98" s="38"/>
      <c r="C98" s="39"/>
      <c r="D98" s="218" t="s">
        <v>154</v>
      </c>
      <c r="E98" s="219"/>
      <c r="F98" s="219"/>
      <c r="G98" s="219"/>
      <c r="H98" s="219"/>
      <c r="I98" s="39"/>
      <c r="J98" s="39"/>
      <c r="K98" s="39"/>
      <c r="L98" s="39"/>
      <c r="M98" s="39"/>
      <c r="N98" s="220">
        <f>ROUND(N88*T98,2)</f>
        <v>0</v>
      </c>
      <c r="O98" s="221"/>
      <c r="P98" s="221"/>
      <c r="Q98" s="221"/>
      <c r="R98" s="40"/>
      <c r="S98" s="145"/>
      <c r="T98" s="146"/>
      <c r="U98" s="147" t="s">
        <v>45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155</v>
      </c>
      <c r="AZ98" s="148"/>
      <c r="BA98" s="148"/>
      <c r="BB98" s="148"/>
      <c r="BC98" s="148"/>
      <c r="BD98" s="148"/>
      <c r="BE98" s="150">
        <f aca="true" t="shared" si="0" ref="BE98:BE103">IF(U98="základní",N98,0)</f>
        <v>0</v>
      </c>
      <c r="BF98" s="150">
        <f aca="true" t="shared" si="1" ref="BF98:BF103">IF(U98="snížená",N98,0)</f>
        <v>0</v>
      </c>
      <c r="BG98" s="150">
        <f aca="true" t="shared" si="2" ref="BG98:BG103">IF(U98="zákl. přenesená",N98,0)</f>
        <v>0</v>
      </c>
      <c r="BH98" s="150">
        <f aca="true" t="shared" si="3" ref="BH98:BH103">IF(U98="sníž. přenesená",N98,0)</f>
        <v>0</v>
      </c>
      <c r="BI98" s="150">
        <f aca="true" t="shared" si="4" ref="BI98:BI103">IF(U98="nulová",N98,0)</f>
        <v>0</v>
      </c>
      <c r="BJ98" s="149" t="s">
        <v>88</v>
      </c>
      <c r="BK98" s="148"/>
      <c r="BL98" s="148"/>
      <c r="BM98" s="148"/>
    </row>
    <row r="99" spans="2:65" s="1" customFormat="1" ht="18" customHeight="1" hidden="1">
      <c r="B99" s="38"/>
      <c r="C99" s="39"/>
      <c r="D99" s="218" t="s">
        <v>156</v>
      </c>
      <c r="E99" s="219"/>
      <c r="F99" s="219"/>
      <c r="G99" s="219"/>
      <c r="H99" s="219"/>
      <c r="I99" s="39"/>
      <c r="J99" s="39"/>
      <c r="K99" s="39"/>
      <c r="L99" s="39"/>
      <c r="M99" s="39"/>
      <c r="N99" s="220">
        <f>ROUND(N88*T99,2)</f>
        <v>0</v>
      </c>
      <c r="O99" s="221"/>
      <c r="P99" s="221"/>
      <c r="Q99" s="221"/>
      <c r="R99" s="40"/>
      <c r="S99" s="145"/>
      <c r="T99" s="146"/>
      <c r="U99" s="147" t="s">
        <v>45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155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88</v>
      </c>
      <c r="BK99" s="148"/>
      <c r="BL99" s="148"/>
      <c r="BM99" s="148"/>
    </row>
    <row r="100" spans="2:65" s="1" customFormat="1" ht="18" customHeight="1" hidden="1">
      <c r="B100" s="38"/>
      <c r="C100" s="39"/>
      <c r="D100" s="218" t="s">
        <v>157</v>
      </c>
      <c r="E100" s="219"/>
      <c r="F100" s="219"/>
      <c r="G100" s="219"/>
      <c r="H100" s="219"/>
      <c r="I100" s="39"/>
      <c r="J100" s="39"/>
      <c r="K100" s="39"/>
      <c r="L100" s="39"/>
      <c r="M100" s="39"/>
      <c r="N100" s="220">
        <f>ROUND(N88*T100,2)</f>
        <v>0</v>
      </c>
      <c r="O100" s="221"/>
      <c r="P100" s="221"/>
      <c r="Q100" s="221"/>
      <c r="R100" s="40"/>
      <c r="S100" s="145"/>
      <c r="T100" s="146"/>
      <c r="U100" s="147" t="s">
        <v>45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155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88</v>
      </c>
      <c r="BK100" s="148"/>
      <c r="BL100" s="148"/>
      <c r="BM100" s="148"/>
    </row>
    <row r="101" spans="2:65" s="1" customFormat="1" ht="18" customHeight="1" hidden="1">
      <c r="B101" s="38"/>
      <c r="C101" s="39"/>
      <c r="D101" s="218" t="s">
        <v>158</v>
      </c>
      <c r="E101" s="219"/>
      <c r="F101" s="219"/>
      <c r="G101" s="219"/>
      <c r="H101" s="219"/>
      <c r="I101" s="39"/>
      <c r="J101" s="39"/>
      <c r="K101" s="39"/>
      <c r="L101" s="39"/>
      <c r="M101" s="39"/>
      <c r="N101" s="220">
        <f>ROUND(N88*T101,2)</f>
        <v>0</v>
      </c>
      <c r="O101" s="221"/>
      <c r="P101" s="221"/>
      <c r="Q101" s="221"/>
      <c r="R101" s="40"/>
      <c r="S101" s="145"/>
      <c r="T101" s="146"/>
      <c r="U101" s="147" t="s">
        <v>45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155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88</v>
      </c>
      <c r="BK101" s="148"/>
      <c r="BL101" s="148"/>
      <c r="BM101" s="148"/>
    </row>
    <row r="102" spans="2:65" s="1" customFormat="1" ht="18" customHeight="1" hidden="1">
      <c r="B102" s="38"/>
      <c r="C102" s="39"/>
      <c r="D102" s="218" t="s">
        <v>159</v>
      </c>
      <c r="E102" s="219"/>
      <c r="F102" s="219"/>
      <c r="G102" s="219"/>
      <c r="H102" s="219"/>
      <c r="I102" s="39"/>
      <c r="J102" s="39"/>
      <c r="K102" s="39"/>
      <c r="L102" s="39"/>
      <c r="M102" s="39"/>
      <c r="N102" s="220">
        <f>ROUND(N88*T102,2)</f>
        <v>0</v>
      </c>
      <c r="O102" s="221"/>
      <c r="P102" s="221"/>
      <c r="Q102" s="221"/>
      <c r="R102" s="40"/>
      <c r="S102" s="145"/>
      <c r="T102" s="146"/>
      <c r="U102" s="147" t="s">
        <v>45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155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88</v>
      </c>
      <c r="BK102" s="148"/>
      <c r="BL102" s="148"/>
      <c r="BM102" s="148"/>
    </row>
    <row r="103" spans="2:65" s="1" customFormat="1" ht="18" customHeight="1" hidden="1">
      <c r="B103" s="38"/>
      <c r="C103" s="39"/>
      <c r="D103" s="109" t="s">
        <v>160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220">
        <f>ROUND(N88*T103,2)</f>
        <v>0</v>
      </c>
      <c r="O103" s="221"/>
      <c r="P103" s="221"/>
      <c r="Q103" s="221"/>
      <c r="R103" s="40"/>
      <c r="S103" s="145"/>
      <c r="T103" s="151"/>
      <c r="U103" s="152" t="s">
        <v>45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161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88</v>
      </c>
      <c r="BK103" s="148"/>
      <c r="BL103" s="148"/>
      <c r="BM103" s="148"/>
    </row>
    <row r="104" spans="2:21" s="1" customFormat="1" ht="13.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  <c r="T104" s="132"/>
      <c r="U104" s="132"/>
    </row>
    <row r="105" spans="2:21" s="1" customFormat="1" ht="29.25" customHeight="1">
      <c r="B105" s="38"/>
      <c r="C105" s="120" t="s">
        <v>134</v>
      </c>
      <c r="D105" s="121"/>
      <c r="E105" s="121"/>
      <c r="F105" s="121"/>
      <c r="G105" s="121"/>
      <c r="H105" s="121"/>
      <c r="I105" s="121"/>
      <c r="J105" s="121"/>
      <c r="K105" s="121"/>
      <c r="L105" s="215">
        <f>ROUND(SUM(N88+N97),2)</f>
        <v>0</v>
      </c>
      <c r="M105" s="215"/>
      <c r="N105" s="215"/>
      <c r="O105" s="215"/>
      <c r="P105" s="215"/>
      <c r="Q105" s="215"/>
      <c r="R105" s="40"/>
      <c r="T105" s="132"/>
      <c r="U105" s="132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T106" s="132"/>
      <c r="U106" s="132"/>
    </row>
    <row r="110" spans="2:18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18" s="1" customFormat="1" ht="36.95" customHeight="1">
      <c r="B111" s="38"/>
      <c r="C111" s="238" t="s">
        <v>162</v>
      </c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40"/>
    </row>
    <row r="112" spans="2:18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30" customHeight="1">
      <c r="B113" s="38"/>
      <c r="C113" s="33" t="s">
        <v>19</v>
      </c>
      <c r="D113" s="39"/>
      <c r="E113" s="39"/>
      <c r="F113" s="284" t="str">
        <f>F6</f>
        <v>Stavební úpravy Radnice Šluknov bez imobil</v>
      </c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39"/>
      <c r="R113" s="40"/>
    </row>
    <row r="114" spans="2:18" s="1" customFormat="1" ht="36.95" customHeight="1">
      <c r="B114" s="38"/>
      <c r="C114" s="72" t="s">
        <v>142</v>
      </c>
      <c r="D114" s="39"/>
      <c r="E114" s="39"/>
      <c r="F114" s="240" t="str">
        <f>F7</f>
        <v>161013.5.out - Elektroinstalace - venkovní úpravy</v>
      </c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39"/>
      <c r="R114" s="40"/>
    </row>
    <row r="115" spans="2:18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18" customHeight="1">
      <c r="B116" s="38"/>
      <c r="C116" s="33" t="s">
        <v>24</v>
      </c>
      <c r="D116" s="39"/>
      <c r="E116" s="39"/>
      <c r="F116" s="31" t="str">
        <f>F9</f>
        <v xml:space="preserve"> </v>
      </c>
      <c r="G116" s="39"/>
      <c r="H116" s="39"/>
      <c r="I116" s="39"/>
      <c r="J116" s="39"/>
      <c r="K116" s="33" t="s">
        <v>26</v>
      </c>
      <c r="L116" s="39"/>
      <c r="M116" s="279" t="str">
        <f>IF(O9="","",O9)</f>
        <v>10. 12. 2014</v>
      </c>
      <c r="N116" s="279"/>
      <c r="O116" s="279"/>
      <c r="P116" s="279"/>
      <c r="Q116" s="39"/>
      <c r="R116" s="40"/>
    </row>
    <row r="117" spans="2:18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5">
      <c r="B118" s="38"/>
      <c r="C118" s="33" t="s">
        <v>28</v>
      </c>
      <c r="D118" s="39"/>
      <c r="E118" s="39"/>
      <c r="F118" s="31" t="str">
        <f>E12</f>
        <v>Město Šluknov</v>
      </c>
      <c r="G118" s="39"/>
      <c r="H118" s="39"/>
      <c r="I118" s="39"/>
      <c r="J118" s="39"/>
      <c r="K118" s="33" t="s">
        <v>35</v>
      </c>
      <c r="L118" s="39"/>
      <c r="M118" s="253" t="str">
        <f>E18</f>
        <v>Multitechnik Divize II, s.r.o.</v>
      </c>
      <c r="N118" s="253"/>
      <c r="O118" s="253"/>
      <c r="P118" s="253"/>
      <c r="Q118" s="253"/>
      <c r="R118" s="40"/>
    </row>
    <row r="119" spans="2:18" s="1" customFormat="1" ht="14.45" customHeight="1">
      <c r="B119" s="38"/>
      <c r="C119" s="33" t="s">
        <v>33</v>
      </c>
      <c r="D119" s="39"/>
      <c r="E119" s="39"/>
      <c r="F119" s="31" t="str">
        <f>IF(E15="","",E15)</f>
        <v>Vyplň údaj</v>
      </c>
      <c r="G119" s="39"/>
      <c r="H119" s="39"/>
      <c r="I119" s="39"/>
      <c r="J119" s="39"/>
      <c r="K119" s="33" t="s">
        <v>38</v>
      </c>
      <c r="L119" s="39"/>
      <c r="M119" s="253" t="str">
        <f>E21</f>
        <v>Ing. Kulík Milan</v>
      </c>
      <c r="N119" s="253"/>
      <c r="O119" s="253"/>
      <c r="P119" s="253"/>
      <c r="Q119" s="253"/>
      <c r="R119" s="40"/>
    </row>
    <row r="120" spans="2:18" s="1" customFormat="1" ht="10.3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27" s="8" customFormat="1" ht="29.25" customHeight="1">
      <c r="B121" s="153"/>
      <c r="C121" s="154" t="s">
        <v>163</v>
      </c>
      <c r="D121" s="155" t="s">
        <v>164</v>
      </c>
      <c r="E121" s="155" t="s">
        <v>62</v>
      </c>
      <c r="F121" s="280" t="s">
        <v>165</v>
      </c>
      <c r="G121" s="280"/>
      <c r="H121" s="280"/>
      <c r="I121" s="280"/>
      <c r="J121" s="155" t="s">
        <v>166</v>
      </c>
      <c r="K121" s="155" t="s">
        <v>167</v>
      </c>
      <c r="L121" s="281" t="s">
        <v>168</v>
      </c>
      <c r="M121" s="281"/>
      <c r="N121" s="280" t="s">
        <v>147</v>
      </c>
      <c r="O121" s="280"/>
      <c r="P121" s="280"/>
      <c r="Q121" s="282"/>
      <c r="R121" s="156"/>
      <c r="T121" s="83" t="s">
        <v>169</v>
      </c>
      <c r="U121" s="84" t="s">
        <v>44</v>
      </c>
      <c r="V121" s="84" t="s">
        <v>170</v>
      </c>
      <c r="W121" s="84" t="s">
        <v>171</v>
      </c>
      <c r="X121" s="84" t="s">
        <v>172</v>
      </c>
      <c r="Y121" s="84" t="s">
        <v>173</v>
      </c>
      <c r="Z121" s="84" t="s">
        <v>174</v>
      </c>
      <c r="AA121" s="85" t="s">
        <v>175</v>
      </c>
    </row>
    <row r="122" spans="2:63" s="1" customFormat="1" ht="29.25" customHeight="1">
      <c r="B122" s="38"/>
      <c r="C122" s="87" t="s">
        <v>144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73">
        <f>BK122</f>
        <v>0</v>
      </c>
      <c r="O122" s="274"/>
      <c r="P122" s="274"/>
      <c r="Q122" s="274"/>
      <c r="R122" s="40"/>
      <c r="T122" s="86"/>
      <c r="U122" s="54"/>
      <c r="V122" s="54"/>
      <c r="W122" s="157">
        <f>W123+W140+W153</f>
        <v>0</v>
      </c>
      <c r="X122" s="54"/>
      <c r="Y122" s="157">
        <f>Y123+Y140+Y153</f>
        <v>0</v>
      </c>
      <c r="Z122" s="54"/>
      <c r="AA122" s="158">
        <f>AA123+AA140+AA153</f>
        <v>0</v>
      </c>
      <c r="AT122" s="21" t="s">
        <v>79</v>
      </c>
      <c r="AU122" s="21" t="s">
        <v>149</v>
      </c>
      <c r="BK122" s="159">
        <f>BK123+BK140+BK153</f>
        <v>0</v>
      </c>
    </row>
    <row r="123" spans="2:63" s="9" customFormat="1" ht="37.35" customHeight="1">
      <c r="B123" s="160"/>
      <c r="C123" s="161"/>
      <c r="D123" s="162" t="s">
        <v>249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262">
        <f>BK123</f>
        <v>0</v>
      </c>
      <c r="O123" s="263"/>
      <c r="P123" s="263"/>
      <c r="Q123" s="263"/>
      <c r="R123" s="163"/>
      <c r="T123" s="164"/>
      <c r="U123" s="161"/>
      <c r="V123" s="161"/>
      <c r="W123" s="165">
        <f>W124+W127+W131+W134</f>
        <v>0</v>
      </c>
      <c r="X123" s="161"/>
      <c r="Y123" s="165">
        <f>Y124+Y127+Y131+Y134</f>
        <v>0</v>
      </c>
      <c r="Z123" s="161"/>
      <c r="AA123" s="166">
        <f>AA124+AA127+AA131+AA134</f>
        <v>0</v>
      </c>
      <c r="AR123" s="167" t="s">
        <v>88</v>
      </c>
      <c r="AT123" s="168" t="s">
        <v>79</v>
      </c>
      <c r="AU123" s="168" t="s">
        <v>80</v>
      </c>
      <c r="AY123" s="167" t="s">
        <v>176</v>
      </c>
      <c r="BK123" s="169">
        <f>BK124+BK127+BK131+BK134</f>
        <v>0</v>
      </c>
    </row>
    <row r="124" spans="2:63" s="9" customFormat="1" ht="19.9" customHeight="1">
      <c r="B124" s="160"/>
      <c r="C124" s="161"/>
      <c r="D124" s="170" t="s">
        <v>2580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275">
        <f>BK124</f>
        <v>0</v>
      </c>
      <c r="O124" s="276"/>
      <c r="P124" s="276"/>
      <c r="Q124" s="276"/>
      <c r="R124" s="163"/>
      <c r="T124" s="164"/>
      <c r="U124" s="161"/>
      <c r="V124" s="161"/>
      <c r="W124" s="165">
        <f>SUM(W125:W126)</f>
        <v>0</v>
      </c>
      <c r="X124" s="161"/>
      <c r="Y124" s="165">
        <f>SUM(Y125:Y126)</f>
        <v>0</v>
      </c>
      <c r="Z124" s="161"/>
      <c r="AA124" s="166">
        <f>SUM(AA125:AA126)</f>
        <v>0</v>
      </c>
      <c r="AR124" s="167" t="s">
        <v>88</v>
      </c>
      <c r="AT124" s="168" t="s">
        <v>79</v>
      </c>
      <c r="AU124" s="168" t="s">
        <v>88</v>
      </c>
      <c r="AY124" s="167" t="s">
        <v>176</v>
      </c>
      <c r="BK124" s="169">
        <f>SUM(BK125:BK126)</f>
        <v>0</v>
      </c>
    </row>
    <row r="125" spans="2:65" s="1" customFormat="1" ht="31.5" customHeight="1">
      <c r="B125" s="38"/>
      <c r="C125" s="171" t="s">
        <v>88</v>
      </c>
      <c r="D125" s="171" t="s">
        <v>177</v>
      </c>
      <c r="E125" s="172" t="s">
        <v>3321</v>
      </c>
      <c r="F125" s="265" t="s">
        <v>3322</v>
      </c>
      <c r="G125" s="265"/>
      <c r="H125" s="265"/>
      <c r="I125" s="265"/>
      <c r="J125" s="173" t="s">
        <v>461</v>
      </c>
      <c r="K125" s="174">
        <v>1</v>
      </c>
      <c r="L125" s="266">
        <v>0</v>
      </c>
      <c r="M125" s="267"/>
      <c r="N125" s="268">
        <f>ROUND(L125*K125,2)</f>
        <v>0</v>
      </c>
      <c r="O125" s="268"/>
      <c r="P125" s="268"/>
      <c r="Q125" s="268"/>
      <c r="R125" s="40"/>
      <c r="T125" s="175" t="s">
        <v>22</v>
      </c>
      <c r="U125" s="47" t="s">
        <v>45</v>
      </c>
      <c r="V125" s="39"/>
      <c r="W125" s="176">
        <f>V125*K125</f>
        <v>0</v>
      </c>
      <c r="X125" s="176">
        <v>0</v>
      </c>
      <c r="Y125" s="176">
        <f>X125*K125</f>
        <v>0</v>
      </c>
      <c r="Z125" s="176">
        <v>0</v>
      </c>
      <c r="AA125" s="177">
        <f>Z125*K125</f>
        <v>0</v>
      </c>
      <c r="AR125" s="21" t="s">
        <v>181</v>
      </c>
      <c r="AT125" s="21" t="s">
        <v>177</v>
      </c>
      <c r="AU125" s="21" t="s">
        <v>140</v>
      </c>
      <c r="AY125" s="21" t="s">
        <v>176</v>
      </c>
      <c r="BE125" s="113">
        <f>IF(U125="základní",N125,0)</f>
        <v>0</v>
      </c>
      <c r="BF125" s="113">
        <f>IF(U125="snížená",N125,0)</f>
        <v>0</v>
      </c>
      <c r="BG125" s="113">
        <f>IF(U125="zákl. přenesená",N125,0)</f>
        <v>0</v>
      </c>
      <c r="BH125" s="113">
        <f>IF(U125="sníž. přenesená",N125,0)</f>
        <v>0</v>
      </c>
      <c r="BI125" s="113">
        <f>IF(U125="nulová",N125,0)</f>
        <v>0</v>
      </c>
      <c r="BJ125" s="21" t="s">
        <v>88</v>
      </c>
      <c r="BK125" s="113">
        <f>ROUND(L125*K125,2)</f>
        <v>0</v>
      </c>
      <c r="BL125" s="21" t="s">
        <v>181</v>
      </c>
      <c r="BM125" s="21" t="s">
        <v>88</v>
      </c>
    </row>
    <row r="126" spans="2:47" s="1" customFormat="1" ht="42" customHeight="1">
      <c r="B126" s="38"/>
      <c r="C126" s="39"/>
      <c r="D126" s="39"/>
      <c r="E126" s="39"/>
      <c r="F126" s="315" t="s">
        <v>2592</v>
      </c>
      <c r="G126" s="316"/>
      <c r="H126" s="316"/>
      <c r="I126" s="316"/>
      <c r="J126" s="39"/>
      <c r="K126" s="39"/>
      <c r="L126" s="39"/>
      <c r="M126" s="39"/>
      <c r="N126" s="39"/>
      <c r="O126" s="39"/>
      <c r="P126" s="39"/>
      <c r="Q126" s="39"/>
      <c r="R126" s="40"/>
      <c r="T126" s="146"/>
      <c r="U126" s="39"/>
      <c r="V126" s="39"/>
      <c r="W126" s="39"/>
      <c r="X126" s="39"/>
      <c r="Y126" s="39"/>
      <c r="Z126" s="39"/>
      <c r="AA126" s="81"/>
      <c r="AT126" s="21" t="s">
        <v>475</v>
      </c>
      <c r="AU126" s="21" t="s">
        <v>140</v>
      </c>
    </row>
    <row r="127" spans="2:63" s="9" customFormat="1" ht="29.85" customHeight="1">
      <c r="B127" s="160"/>
      <c r="C127" s="161"/>
      <c r="D127" s="170" t="s">
        <v>2582</v>
      </c>
      <c r="E127" s="170"/>
      <c r="F127" s="170"/>
      <c r="G127" s="170"/>
      <c r="H127" s="170"/>
      <c r="I127" s="170"/>
      <c r="J127" s="170"/>
      <c r="K127" s="170"/>
      <c r="L127" s="170"/>
      <c r="M127" s="170"/>
      <c r="N127" s="275">
        <f>BK127</f>
        <v>0</v>
      </c>
      <c r="O127" s="276"/>
      <c r="P127" s="276"/>
      <c r="Q127" s="276"/>
      <c r="R127" s="163"/>
      <c r="T127" s="164"/>
      <c r="U127" s="161"/>
      <c r="V127" s="161"/>
      <c r="W127" s="165">
        <f>SUM(W128:W130)</f>
        <v>0</v>
      </c>
      <c r="X127" s="161"/>
      <c r="Y127" s="165">
        <f>SUM(Y128:Y130)</f>
        <v>0</v>
      </c>
      <c r="Z127" s="161"/>
      <c r="AA127" s="166">
        <f>SUM(AA128:AA130)</f>
        <v>0</v>
      </c>
      <c r="AR127" s="167" t="s">
        <v>88</v>
      </c>
      <c r="AT127" s="168" t="s">
        <v>79</v>
      </c>
      <c r="AU127" s="168" t="s">
        <v>88</v>
      </c>
      <c r="AY127" s="167" t="s">
        <v>176</v>
      </c>
      <c r="BK127" s="169">
        <f>SUM(BK128:BK130)</f>
        <v>0</v>
      </c>
    </row>
    <row r="128" spans="2:65" s="1" customFormat="1" ht="31.5" customHeight="1">
      <c r="B128" s="38"/>
      <c r="C128" s="202" t="s">
        <v>140</v>
      </c>
      <c r="D128" s="202" t="s">
        <v>352</v>
      </c>
      <c r="E128" s="203" t="s">
        <v>3323</v>
      </c>
      <c r="F128" s="307" t="s">
        <v>3324</v>
      </c>
      <c r="G128" s="307"/>
      <c r="H128" s="307"/>
      <c r="I128" s="307"/>
      <c r="J128" s="204" t="s">
        <v>315</v>
      </c>
      <c r="K128" s="205">
        <v>80</v>
      </c>
      <c r="L128" s="308">
        <v>0</v>
      </c>
      <c r="M128" s="309"/>
      <c r="N128" s="310">
        <f>ROUND(L128*K128,2)</f>
        <v>0</v>
      </c>
      <c r="O128" s="268"/>
      <c r="P128" s="268"/>
      <c r="Q128" s="268"/>
      <c r="R128" s="40"/>
      <c r="T128" s="175" t="s">
        <v>22</v>
      </c>
      <c r="U128" s="47" t="s">
        <v>45</v>
      </c>
      <c r="V128" s="39"/>
      <c r="W128" s="176">
        <f>V128*K128</f>
        <v>0</v>
      </c>
      <c r="X128" s="176">
        <v>0</v>
      </c>
      <c r="Y128" s="176">
        <f>X128*K128</f>
        <v>0</v>
      </c>
      <c r="Z128" s="176">
        <v>0</v>
      </c>
      <c r="AA128" s="177">
        <f>Z128*K128</f>
        <v>0</v>
      </c>
      <c r="AR128" s="21" t="s">
        <v>209</v>
      </c>
      <c r="AT128" s="21" t="s">
        <v>352</v>
      </c>
      <c r="AU128" s="21" t="s">
        <v>140</v>
      </c>
      <c r="AY128" s="21" t="s">
        <v>176</v>
      </c>
      <c r="BE128" s="113">
        <f>IF(U128="základní",N128,0)</f>
        <v>0</v>
      </c>
      <c r="BF128" s="113">
        <f>IF(U128="snížená",N128,0)</f>
        <v>0</v>
      </c>
      <c r="BG128" s="113">
        <f>IF(U128="zákl. přenesená",N128,0)</f>
        <v>0</v>
      </c>
      <c r="BH128" s="113">
        <f>IF(U128="sníž. přenesená",N128,0)</f>
        <v>0</v>
      </c>
      <c r="BI128" s="113">
        <f>IF(U128="nulová",N128,0)</f>
        <v>0</v>
      </c>
      <c r="BJ128" s="21" t="s">
        <v>88</v>
      </c>
      <c r="BK128" s="113">
        <f>ROUND(L128*K128,2)</f>
        <v>0</v>
      </c>
      <c r="BL128" s="21" t="s">
        <v>181</v>
      </c>
      <c r="BM128" s="21" t="s">
        <v>140</v>
      </c>
    </row>
    <row r="129" spans="2:47" s="1" customFormat="1" ht="22.5" customHeight="1">
      <c r="B129" s="38"/>
      <c r="C129" s="39"/>
      <c r="D129" s="39"/>
      <c r="E129" s="39"/>
      <c r="F129" s="315" t="s">
        <v>3325</v>
      </c>
      <c r="G129" s="316"/>
      <c r="H129" s="316"/>
      <c r="I129" s="316"/>
      <c r="J129" s="39"/>
      <c r="K129" s="39"/>
      <c r="L129" s="39"/>
      <c r="M129" s="39"/>
      <c r="N129" s="39"/>
      <c r="O129" s="39"/>
      <c r="P129" s="39"/>
      <c r="Q129" s="39"/>
      <c r="R129" s="40"/>
      <c r="T129" s="146"/>
      <c r="U129" s="39"/>
      <c r="V129" s="39"/>
      <c r="W129" s="39"/>
      <c r="X129" s="39"/>
      <c r="Y129" s="39"/>
      <c r="Z129" s="39"/>
      <c r="AA129" s="81"/>
      <c r="AT129" s="21" t="s">
        <v>475</v>
      </c>
      <c r="AU129" s="21" t="s">
        <v>140</v>
      </c>
    </row>
    <row r="130" spans="2:65" s="1" customFormat="1" ht="31.5" customHeight="1">
      <c r="B130" s="38"/>
      <c r="C130" s="171" t="s">
        <v>186</v>
      </c>
      <c r="D130" s="171" t="s">
        <v>177</v>
      </c>
      <c r="E130" s="172" t="s">
        <v>3326</v>
      </c>
      <c r="F130" s="265" t="s">
        <v>3327</v>
      </c>
      <c r="G130" s="265"/>
      <c r="H130" s="265"/>
      <c r="I130" s="265"/>
      <c r="J130" s="173" t="s">
        <v>315</v>
      </c>
      <c r="K130" s="174">
        <v>80</v>
      </c>
      <c r="L130" s="266">
        <v>0</v>
      </c>
      <c r="M130" s="267"/>
      <c r="N130" s="268">
        <f>ROUND(L130*K130,2)</f>
        <v>0</v>
      </c>
      <c r="O130" s="268"/>
      <c r="P130" s="268"/>
      <c r="Q130" s="268"/>
      <c r="R130" s="40"/>
      <c r="T130" s="175" t="s">
        <v>22</v>
      </c>
      <c r="U130" s="47" t="s">
        <v>45</v>
      </c>
      <c r="V130" s="39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1" t="s">
        <v>181</v>
      </c>
      <c r="AT130" s="21" t="s">
        <v>177</v>
      </c>
      <c r="AU130" s="21" t="s">
        <v>140</v>
      </c>
      <c r="AY130" s="21" t="s">
        <v>176</v>
      </c>
      <c r="BE130" s="113">
        <f>IF(U130="základní",N130,0)</f>
        <v>0</v>
      </c>
      <c r="BF130" s="113">
        <f>IF(U130="snížená",N130,0)</f>
        <v>0</v>
      </c>
      <c r="BG130" s="113">
        <f>IF(U130="zákl. přenesená",N130,0)</f>
        <v>0</v>
      </c>
      <c r="BH130" s="113">
        <f>IF(U130="sníž. přenesená",N130,0)</f>
        <v>0</v>
      </c>
      <c r="BI130" s="113">
        <f>IF(U130="nulová",N130,0)</f>
        <v>0</v>
      </c>
      <c r="BJ130" s="21" t="s">
        <v>88</v>
      </c>
      <c r="BK130" s="113">
        <f>ROUND(L130*K130,2)</f>
        <v>0</v>
      </c>
      <c r="BL130" s="21" t="s">
        <v>181</v>
      </c>
      <c r="BM130" s="21" t="s">
        <v>186</v>
      </c>
    </row>
    <row r="131" spans="2:63" s="9" customFormat="1" ht="29.85" customHeight="1">
      <c r="B131" s="160"/>
      <c r="C131" s="161"/>
      <c r="D131" s="170" t="s">
        <v>2583</v>
      </c>
      <c r="E131" s="170"/>
      <c r="F131" s="170"/>
      <c r="G131" s="170"/>
      <c r="H131" s="170"/>
      <c r="I131" s="170"/>
      <c r="J131" s="170"/>
      <c r="K131" s="170"/>
      <c r="L131" s="170"/>
      <c r="M131" s="170"/>
      <c r="N131" s="277">
        <f>BK131</f>
        <v>0</v>
      </c>
      <c r="O131" s="278"/>
      <c r="P131" s="278"/>
      <c r="Q131" s="278"/>
      <c r="R131" s="163"/>
      <c r="T131" s="164"/>
      <c r="U131" s="161"/>
      <c r="V131" s="161"/>
      <c r="W131" s="165">
        <f>SUM(W132:W133)</f>
        <v>0</v>
      </c>
      <c r="X131" s="161"/>
      <c r="Y131" s="165">
        <f>SUM(Y132:Y133)</f>
        <v>0</v>
      </c>
      <c r="Z131" s="161"/>
      <c r="AA131" s="166">
        <f>SUM(AA132:AA133)</f>
        <v>0</v>
      </c>
      <c r="AR131" s="167" t="s">
        <v>88</v>
      </c>
      <c r="AT131" s="168" t="s">
        <v>79</v>
      </c>
      <c r="AU131" s="168" t="s">
        <v>88</v>
      </c>
      <c r="AY131" s="167" t="s">
        <v>176</v>
      </c>
      <c r="BK131" s="169">
        <f>SUM(BK132:BK133)</f>
        <v>0</v>
      </c>
    </row>
    <row r="132" spans="2:65" s="1" customFormat="1" ht="31.5" customHeight="1">
      <c r="B132" s="38"/>
      <c r="C132" s="171" t="s">
        <v>181</v>
      </c>
      <c r="D132" s="171" t="s">
        <v>177</v>
      </c>
      <c r="E132" s="172" t="s">
        <v>3328</v>
      </c>
      <c r="F132" s="265" t="s">
        <v>3329</v>
      </c>
      <c r="G132" s="265"/>
      <c r="H132" s="265"/>
      <c r="I132" s="265"/>
      <c r="J132" s="173" t="s">
        <v>315</v>
      </c>
      <c r="K132" s="174">
        <v>90</v>
      </c>
      <c r="L132" s="266">
        <v>0</v>
      </c>
      <c r="M132" s="267"/>
      <c r="N132" s="268">
        <f>ROUND(L132*K132,2)</f>
        <v>0</v>
      </c>
      <c r="O132" s="268"/>
      <c r="P132" s="268"/>
      <c r="Q132" s="268"/>
      <c r="R132" s="40"/>
      <c r="T132" s="175" t="s">
        <v>22</v>
      </c>
      <c r="U132" s="47" t="s">
        <v>45</v>
      </c>
      <c r="V132" s="39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1" t="s">
        <v>181</v>
      </c>
      <c r="AT132" s="21" t="s">
        <v>177</v>
      </c>
      <c r="AU132" s="21" t="s">
        <v>140</v>
      </c>
      <c r="AY132" s="21" t="s">
        <v>176</v>
      </c>
      <c r="BE132" s="113">
        <f>IF(U132="základní",N132,0)</f>
        <v>0</v>
      </c>
      <c r="BF132" s="113">
        <f>IF(U132="snížená",N132,0)</f>
        <v>0</v>
      </c>
      <c r="BG132" s="113">
        <f>IF(U132="zákl. přenesená",N132,0)</f>
        <v>0</v>
      </c>
      <c r="BH132" s="113">
        <f>IF(U132="sníž. přenesená",N132,0)</f>
        <v>0</v>
      </c>
      <c r="BI132" s="113">
        <f>IF(U132="nulová",N132,0)</f>
        <v>0</v>
      </c>
      <c r="BJ132" s="21" t="s">
        <v>88</v>
      </c>
      <c r="BK132" s="113">
        <f>ROUND(L132*K132,2)</f>
        <v>0</v>
      </c>
      <c r="BL132" s="21" t="s">
        <v>181</v>
      </c>
      <c r="BM132" s="21" t="s">
        <v>181</v>
      </c>
    </row>
    <row r="133" spans="2:65" s="1" customFormat="1" ht="22.5" customHeight="1">
      <c r="B133" s="38"/>
      <c r="C133" s="202" t="s">
        <v>194</v>
      </c>
      <c r="D133" s="202" t="s">
        <v>352</v>
      </c>
      <c r="E133" s="203" t="s">
        <v>2716</v>
      </c>
      <c r="F133" s="307" t="s">
        <v>2717</v>
      </c>
      <c r="G133" s="307"/>
      <c r="H133" s="307"/>
      <c r="I133" s="307"/>
      <c r="J133" s="204" t="s">
        <v>315</v>
      </c>
      <c r="K133" s="205">
        <v>90</v>
      </c>
      <c r="L133" s="308">
        <v>0</v>
      </c>
      <c r="M133" s="309"/>
      <c r="N133" s="310">
        <f>ROUND(L133*K133,2)</f>
        <v>0</v>
      </c>
      <c r="O133" s="268"/>
      <c r="P133" s="268"/>
      <c r="Q133" s="268"/>
      <c r="R133" s="40"/>
      <c r="T133" s="175" t="s">
        <v>22</v>
      </c>
      <c r="U133" s="47" t="s">
        <v>45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1" t="s">
        <v>209</v>
      </c>
      <c r="AT133" s="21" t="s">
        <v>352</v>
      </c>
      <c r="AU133" s="21" t="s">
        <v>140</v>
      </c>
      <c r="AY133" s="21" t="s">
        <v>176</v>
      </c>
      <c r="BE133" s="113">
        <f>IF(U133="základní",N133,0)</f>
        <v>0</v>
      </c>
      <c r="BF133" s="113">
        <f>IF(U133="snížená",N133,0)</f>
        <v>0</v>
      </c>
      <c r="BG133" s="113">
        <f>IF(U133="zákl. přenesená",N133,0)</f>
        <v>0</v>
      </c>
      <c r="BH133" s="113">
        <f>IF(U133="sníž. přenesená",N133,0)</f>
        <v>0</v>
      </c>
      <c r="BI133" s="113">
        <f>IF(U133="nulová",N133,0)</f>
        <v>0</v>
      </c>
      <c r="BJ133" s="21" t="s">
        <v>88</v>
      </c>
      <c r="BK133" s="113">
        <f>ROUND(L133*K133,2)</f>
        <v>0</v>
      </c>
      <c r="BL133" s="21" t="s">
        <v>181</v>
      </c>
      <c r="BM133" s="21" t="s">
        <v>194</v>
      </c>
    </row>
    <row r="134" spans="2:63" s="9" customFormat="1" ht="29.85" customHeight="1">
      <c r="B134" s="160"/>
      <c r="C134" s="161"/>
      <c r="D134" s="170" t="s">
        <v>2585</v>
      </c>
      <c r="E134" s="170"/>
      <c r="F134" s="170"/>
      <c r="G134" s="170"/>
      <c r="H134" s="170"/>
      <c r="I134" s="170"/>
      <c r="J134" s="170"/>
      <c r="K134" s="170"/>
      <c r="L134" s="170"/>
      <c r="M134" s="170"/>
      <c r="N134" s="277">
        <f>BK134</f>
        <v>0</v>
      </c>
      <c r="O134" s="278"/>
      <c r="P134" s="278"/>
      <c r="Q134" s="278"/>
      <c r="R134" s="163"/>
      <c r="T134" s="164"/>
      <c r="U134" s="161"/>
      <c r="V134" s="161"/>
      <c r="W134" s="165">
        <f>SUM(W135:W139)</f>
        <v>0</v>
      </c>
      <c r="X134" s="161"/>
      <c r="Y134" s="165">
        <f>SUM(Y135:Y139)</f>
        <v>0</v>
      </c>
      <c r="Z134" s="161"/>
      <c r="AA134" s="166">
        <f>SUM(AA135:AA139)</f>
        <v>0</v>
      </c>
      <c r="AR134" s="167" t="s">
        <v>88</v>
      </c>
      <c r="AT134" s="168" t="s">
        <v>79</v>
      </c>
      <c r="AU134" s="168" t="s">
        <v>88</v>
      </c>
      <c r="AY134" s="167" t="s">
        <v>176</v>
      </c>
      <c r="BK134" s="169">
        <f>SUM(BK135:BK139)</f>
        <v>0</v>
      </c>
    </row>
    <row r="135" spans="2:65" s="1" customFormat="1" ht="22.5" customHeight="1">
      <c r="B135" s="38"/>
      <c r="C135" s="171" t="s">
        <v>201</v>
      </c>
      <c r="D135" s="171" t="s">
        <v>177</v>
      </c>
      <c r="E135" s="172" t="s">
        <v>3330</v>
      </c>
      <c r="F135" s="265" t="s">
        <v>3331</v>
      </c>
      <c r="G135" s="265"/>
      <c r="H135" s="265"/>
      <c r="I135" s="265"/>
      <c r="J135" s="173" t="s">
        <v>461</v>
      </c>
      <c r="K135" s="174">
        <v>8</v>
      </c>
      <c r="L135" s="266">
        <v>0</v>
      </c>
      <c r="M135" s="267"/>
      <c r="N135" s="268">
        <f>ROUND(L135*K135,2)</f>
        <v>0</v>
      </c>
      <c r="O135" s="268"/>
      <c r="P135" s="268"/>
      <c r="Q135" s="268"/>
      <c r="R135" s="40"/>
      <c r="T135" s="175" t="s">
        <v>22</v>
      </c>
      <c r="U135" s="47" t="s">
        <v>45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1" t="s">
        <v>181</v>
      </c>
      <c r="AT135" s="21" t="s">
        <v>177</v>
      </c>
      <c r="AU135" s="21" t="s">
        <v>140</v>
      </c>
      <c r="AY135" s="21" t="s">
        <v>176</v>
      </c>
      <c r="BE135" s="113">
        <f>IF(U135="základní",N135,0)</f>
        <v>0</v>
      </c>
      <c r="BF135" s="113">
        <f>IF(U135="snížená",N135,0)</f>
        <v>0</v>
      </c>
      <c r="BG135" s="113">
        <f>IF(U135="zákl. přenesená",N135,0)</f>
        <v>0</v>
      </c>
      <c r="BH135" s="113">
        <f>IF(U135="sníž. přenesená",N135,0)</f>
        <v>0</v>
      </c>
      <c r="BI135" s="113">
        <f>IF(U135="nulová",N135,0)</f>
        <v>0</v>
      </c>
      <c r="BJ135" s="21" t="s">
        <v>88</v>
      </c>
      <c r="BK135" s="113">
        <f>ROUND(L135*K135,2)</f>
        <v>0</v>
      </c>
      <c r="BL135" s="21" t="s">
        <v>181</v>
      </c>
      <c r="BM135" s="21" t="s">
        <v>201</v>
      </c>
    </row>
    <row r="136" spans="2:47" s="1" customFormat="1" ht="22.5" customHeight="1">
      <c r="B136" s="38"/>
      <c r="C136" s="39"/>
      <c r="D136" s="39"/>
      <c r="E136" s="39"/>
      <c r="F136" s="315" t="s">
        <v>3332</v>
      </c>
      <c r="G136" s="316"/>
      <c r="H136" s="316"/>
      <c r="I136" s="316"/>
      <c r="J136" s="39"/>
      <c r="K136" s="39"/>
      <c r="L136" s="39"/>
      <c r="M136" s="39"/>
      <c r="N136" s="39"/>
      <c r="O136" s="39"/>
      <c r="P136" s="39"/>
      <c r="Q136" s="39"/>
      <c r="R136" s="40"/>
      <c r="T136" s="146"/>
      <c r="U136" s="39"/>
      <c r="V136" s="39"/>
      <c r="W136" s="39"/>
      <c r="X136" s="39"/>
      <c r="Y136" s="39"/>
      <c r="Z136" s="39"/>
      <c r="AA136" s="81"/>
      <c r="AT136" s="21" t="s">
        <v>475</v>
      </c>
      <c r="AU136" s="21" t="s">
        <v>140</v>
      </c>
    </row>
    <row r="137" spans="2:65" s="1" customFormat="1" ht="22.5" customHeight="1">
      <c r="B137" s="38"/>
      <c r="C137" s="202" t="s">
        <v>205</v>
      </c>
      <c r="D137" s="202" t="s">
        <v>352</v>
      </c>
      <c r="E137" s="203" t="s">
        <v>3333</v>
      </c>
      <c r="F137" s="307" t="s">
        <v>3334</v>
      </c>
      <c r="G137" s="307"/>
      <c r="H137" s="307"/>
      <c r="I137" s="307"/>
      <c r="J137" s="204" t="s">
        <v>461</v>
      </c>
      <c r="K137" s="205">
        <v>8</v>
      </c>
      <c r="L137" s="308">
        <v>0</v>
      </c>
      <c r="M137" s="309"/>
      <c r="N137" s="310">
        <f>ROUND(L137*K137,2)</f>
        <v>0</v>
      </c>
      <c r="O137" s="268"/>
      <c r="P137" s="268"/>
      <c r="Q137" s="268"/>
      <c r="R137" s="40"/>
      <c r="T137" s="175" t="s">
        <v>22</v>
      </c>
      <c r="U137" s="47" t="s">
        <v>45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1" t="s">
        <v>209</v>
      </c>
      <c r="AT137" s="21" t="s">
        <v>352</v>
      </c>
      <c r="AU137" s="21" t="s">
        <v>140</v>
      </c>
      <c r="AY137" s="21" t="s">
        <v>176</v>
      </c>
      <c r="BE137" s="113">
        <f>IF(U137="základní",N137,0)</f>
        <v>0</v>
      </c>
      <c r="BF137" s="113">
        <f>IF(U137="snížená",N137,0)</f>
        <v>0</v>
      </c>
      <c r="BG137" s="113">
        <f>IF(U137="zákl. přenesená",N137,0)</f>
        <v>0</v>
      </c>
      <c r="BH137" s="113">
        <f>IF(U137="sníž. přenesená",N137,0)</f>
        <v>0</v>
      </c>
      <c r="BI137" s="113">
        <f>IF(U137="nulová",N137,0)</f>
        <v>0</v>
      </c>
      <c r="BJ137" s="21" t="s">
        <v>88</v>
      </c>
      <c r="BK137" s="113">
        <f>ROUND(L137*K137,2)</f>
        <v>0</v>
      </c>
      <c r="BL137" s="21" t="s">
        <v>181</v>
      </c>
      <c r="BM137" s="21" t="s">
        <v>205</v>
      </c>
    </row>
    <row r="138" spans="2:47" s="1" customFormat="1" ht="30" customHeight="1">
      <c r="B138" s="38"/>
      <c r="C138" s="39"/>
      <c r="D138" s="39"/>
      <c r="E138" s="39"/>
      <c r="F138" s="315" t="s">
        <v>3335</v>
      </c>
      <c r="G138" s="316"/>
      <c r="H138" s="316"/>
      <c r="I138" s="316"/>
      <c r="J138" s="39"/>
      <c r="K138" s="39"/>
      <c r="L138" s="39"/>
      <c r="M138" s="39"/>
      <c r="N138" s="39"/>
      <c r="O138" s="39"/>
      <c r="P138" s="39"/>
      <c r="Q138" s="39"/>
      <c r="R138" s="40"/>
      <c r="T138" s="146"/>
      <c r="U138" s="39"/>
      <c r="V138" s="39"/>
      <c r="W138" s="39"/>
      <c r="X138" s="39"/>
      <c r="Y138" s="39"/>
      <c r="Z138" s="39"/>
      <c r="AA138" s="81"/>
      <c r="AT138" s="21" t="s">
        <v>475</v>
      </c>
      <c r="AU138" s="21" t="s">
        <v>140</v>
      </c>
    </row>
    <row r="139" spans="2:65" s="1" customFormat="1" ht="22.5" customHeight="1">
      <c r="B139" s="38"/>
      <c r="C139" s="202" t="s">
        <v>209</v>
      </c>
      <c r="D139" s="202" t="s">
        <v>352</v>
      </c>
      <c r="E139" s="203" t="s">
        <v>3336</v>
      </c>
      <c r="F139" s="307" t="s">
        <v>3337</v>
      </c>
      <c r="G139" s="307"/>
      <c r="H139" s="307"/>
      <c r="I139" s="307"/>
      <c r="J139" s="204" t="s">
        <v>461</v>
      </c>
      <c r="K139" s="205">
        <v>8</v>
      </c>
      <c r="L139" s="308">
        <v>0</v>
      </c>
      <c r="M139" s="309"/>
      <c r="N139" s="310">
        <f>ROUND(L139*K139,2)</f>
        <v>0</v>
      </c>
      <c r="O139" s="268"/>
      <c r="P139" s="268"/>
      <c r="Q139" s="268"/>
      <c r="R139" s="40"/>
      <c r="T139" s="175" t="s">
        <v>22</v>
      </c>
      <c r="U139" s="47" t="s">
        <v>45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1" t="s">
        <v>209</v>
      </c>
      <c r="AT139" s="21" t="s">
        <v>352</v>
      </c>
      <c r="AU139" s="21" t="s">
        <v>140</v>
      </c>
      <c r="AY139" s="21" t="s">
        <v>176</v>
      </c>
      <c r="BE139" s="113">
        <f>IF(U139="základní",N139,0)</f>
        <v>0</v>
      </c>
      <c r="BF139" s="113">
        <f>IF(U139="snížená",N139,0)</f>
        <v>0</v>
      </c>
      <c r="BG139" s="113">
        <f>IF(U139="zákl. přenesená",N139,0)</f>
        <v>0</v>
      </c>
      <c r="BH139" s="113">
        <f>IF(U139="sníž. přenesená",N139,0)</f>
        <v>0</v>
      </c>
      <c r="BI139" s="113">
        <f>IF(U139="nulová",N139,0)</f>
        <v>0</v>
      </c>
      <c r="BJ139" s="21" t="s">
        <v>88</v>
      </c>
      <c r="BK139" s="113">
        <f>ROUND(L139*K139,2)</f>
        <v>0</v>
      </c>
      <c r="BL139" s="21" t="s">
        <v>181</v>
      </c>
      <c r="BM139" s="21" t="s">
        <v>209</v>
      </c>
    </row>
    <row r="140" spans="2:63" s="9" customFormat="1" ht="37.35" customHeight="1">
      <c r="B140" s="160"/>
      <c r="C140" s="161"/>
      <c r="D140" s="162" t="s">
        <v>2586</v>
      </c>
      <c r="E140" s="162"/>
      <c r="F140" s="162"/>
      <c r="G140" s="162"/>
      <c r="H140" s="162"/>
      <c r="I140" s="162"/>
      <c r="J140" s="162"/>
      <c r="K140" s="162"/>
      <c r="L140" s="162"/>
      <c r="M140" s="162"/>
      <c r="N140" s="299">
        <f>BK140</f>
        <v>0</v>
      </c>
      <c r="O140" s="300"/>
      <c r="P140" s="300"/>
      <c r="Q140" s="300"/>
      <c r="R140" s="163"/>
      <c r="T140" s="164"/>
      <c r="U140" s="161"/>
      <c r="V140" s="161"/>
      <c r="W140" s="165">
        <f>W141</f>
        <v>0</v>
      </c>
      <c r="X140" s="161"/>
      <c r="Y140" s="165">
        <f>Y141</f>
        <v>0</v>
      </c>
      <c r="Z140" s="161"/>
      <c r="AA140" s="166">
        <f>AA141</f>
        <v>0</v>
      </c>
      <c r="AR140" s="167" t="s">
        <v>88</v>
      </c>
      <c r="AT140" s="168" t="s">
        <v>79</v>
      </c>
      <c r="AU140" s="168" t="s">
        <v>80</v>
      </c>
      <c r="AY140" s="167" t="s">
        <v>176</v>
      </c>
      <c r="BK140" s="169">
        <f>BK141</f>
        <v>0</v>
      </c>
    </row>
    <row r="141" spans="2:63" s="9" customFormat="1" ht="19.9" customHeight="1">
      <c r="B141" s="160"/>
      <c r="C141" s="161"/>
      <c r="D141" s="170" t="s">
        <v>2589</v>
      </c>
      <c r="E141" s="170"/>
      <c r="F141" s="170"/>
      <c r="G141" s="170"/>
      <c r="H141" s="170"/>
      <c r="I141" s="170"/>
      <c r="J141" s="170"/>
      <c r="K141" s="170"/>
      <c r="L141" s="170"/>
      <c r="M141" s="170"/>
      <c r="N141" s="275">
        <f>BK141</f>
        <v>0</v>
      </c>
      <c r="O141" s="276"/>
      <c r="P141" s="276"/>
      <c r="Q141" s="276"/>
      <c r="R141" s="163"/>
      <c r="T141" s="164"/>
      <c r="U141" s="161"/>
      <c r="V141" s="161"/>
      <c r="W141" s="165">
        <f>SUM(W142:W152)</f>
        <v>0</v>
      </c>
      <c r="X141" s="161"/>
      <c r="Y141" s="165">
        <f>SUM(Y142:Y152)</f>
        <v>0</v>
      </c>
      <c r="Z141" s="161"/>
      <c r="AA141" s="166">
        <f>SUM(AA142:AA152)</f>
        <v>0</v>
      </c>
      <c r="AR141" s="167" t="s">
        <v>88</v>
      </c>
      <c r="AT141" s="168" t="s">
        <v>79</v>
      </c>
      <c r="AU141" s="168" t="s">
        <v>88</v>
      </c>
      <c r="AY141" s="167" t="s">
        <v>176</v>
      </c>
      <c r="BK141" s="169">
        <f>SUM(BK142:BK152)</f>
        <v>0</v>
      </c>
    </row>
    <row r="142" spans="2:65" s="1" customFormat="1" ht="31.5" customHeight="1">
      <c r="B142" s="38"/>
      <c r="C142" s="171" t="s">
        <v>214</v>
      </c>
      <c r="D142" s="171" t="s">
        <v>177</v>
      </c>
      <c r="E142" s="172" t="s">
        <v>3096</v>
      </c>
      <c r="F142" s="265" t="s">
        <v>3097</v>
      </c>
      <c r="G142" s="265"/>
      <c r="H142" s="265"/>
      <c r="I142" s="265"/>
      <c r="J142" s="173" t="s">
        <v>180</v>
      </c>
      <c r="K142" s="174">
        <v>0.576</v>
      </c>
      <c r="L142" s="266">
        <v>0</v>
      </c>
      <c r="M142" s="267"/>
      <c r="N142" s="268">
        <f>ROUND(L142*K142,2)</f>
        <v>0</v>
      </c>
      <c r="O142" s="268"/>
      <c r="P142" s="268"/>
      <c r="Q142" s="268"/>
      <c r="R142" s="40"/>
      <c r="T142" s="175" t="s">
        <v>22</v>
      </c>
      <c r="U142" s="47" t="s">
        <v>45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1" t="s">
        <v>181</v>
      </c>
      <c r="AT142" s="21" t="s">
        <v>177</v>
      </c>
      <c r="AU142" s="21" t="s">
        <v>140</v>
      </c>
      <c r="AY142" s="21" t="s">
        <v>176</v>
      </c>
      <c r="BE142" s="113">
        <f>IF(U142="základní",N142,0)</f>
        <v>0</v>
      </c>
      <c r="BF142" s="113">
        <f>IF(U142="snížená",N142,0)</f>
        <v>0</v>
      </c>
      <c r="BG142" s="113">
        <f>IF(U142="zákl. přenesená",N142,0)</f>
        <v>0</v>
      </c>
      <c r="BH142" s="113">
        <f>IF(U142="sníž. přenesená",N142,0)</f>
        <v>0</v>
      </c>
      <c r="BI142" s="113">
        <f>IF(U142="nulová",N142,0)</f>
        <v>0</v>
      </c>
      <c r="BJ142" s="21" t="s">
        <v>88</v>
      </c>
      <c r="BK142" s="113">
        <f>ROUND(L142*K142,2)</f>
        <v>0</v>
      </c>
      <c r="BL142" s="21" t="s">
        <v>181</v>
      </c>
      <c r="BM142" s="21" t="s">
        <v>214</v>
      </c>
    </row>
    <row r="143" spans="2:47" s="1" customFormat="1" ht="54" customHeight="1">
      <c r="B143" s="38"/>
      <c r="C143" s="39"/>
      <c r="D143" s="39"/>
      <c r="E143" s="39"/>
      <c r="F143" s="315" t="s">
        <v>3098</v>
      </c>
      <c r="G143" s="316"/>
      <c r="H143" s="316"/>
      <c r="I143" s="316"/>
      <c r="J143" s="39"/>
      <c r="K143" s="39"/>
      <c r="L143" s="39"/>
      <c r="M143" s="39"/>
      <c r="N143" s="39"/>
      <c r="O143" s="39"/>
      <c r="P143" s="39"/>
      <c r="Q143" s="39"/>
      <c r="R143" s="40"/>
      <c r="T143" s="146"/>
      <c r="U143" s="39"/>
      <c r="V143" s="39"/>
      <c r="W143" s="39"/>
      <c r="X143" s="39"/>
      <c r="Y143" s="39"/>
      <c r="Z143" s="39"/>
      <c r="AA143" s="81"/>
      <c r="AT143" s="21" t="s">
        <v>475</v>
      </c>
      <c r="AU143" s="21" t="s">
        <v>140</v>
      </c>
    </row>
    <row r="144" spans="2:51" s="10" customFormat="1" ht="22.5" customHeight="1">
      <c r="B144" s="178"/>
      <c r="C144" s="179"/>
      <c r="D144" s="179"/>
      <c r="E144" s="180" t="s">
        <v>22</v>
      </c>
      <c r="F144" s="303" t="s">
        <v>3338</v>
      </c>
      <c r="G144" s="304"/>
      <c r="H144" s="304"/>
      <c r="I144" s="304"/>
      <c r="J144" s="179"/>
      <c r="K144" s="181">
        <v>0.576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199</v>
      </c>
      <c r="AU144" s="185" t="s">
        <v>140</v>
      </c>
      <c r="AV144" s="10" t="s">
        <v>140</v>
      </c>
      <c r="AW144" s="10" t="s">
        <v>37</v>
      </c>
      <c r="AX144" s="10" t="s">
        <v>80</v>
      </c>
      <c r="AY144" s="185" t="s">
        <v>176</v>
      </c>
    </row>
    <row r="145" spans="2:51" s="11" customFormat="1" ht="22.5" customHeight="1">
      <c r="B145" s="186"/>
      <c r="C145" s="187"/>
      <c r="D145" s="187"/>
      <c r="E145" s="188" t="s">
        <v>22</v>
      </c>
      <c r="F145" s="271" t="s">
        <v>200</v>
      </c>
      <c r="G145" s="272"/>
      <c r="H145" s="272"/>
      <c r="I145" s="272"/>
      <c r="J145" s="187"/>
      <c r="K145" s="189">
        <v>0.576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199</v>
      </c>
      <c r="AU145" s="193" t="s">
        <v>140</v>
      </c>
      <c r="AV145" s="11" t="s">
        <v>181</v>
      </c>
      <c r="AW145" s="11" t="s">
        <v>37</v>
      </c>
      <c r="AX145" s="11" t="s">
        <v>88</v>
      </c>
      <c r="AY145" s="193" t="s">
        <v>176</v>
      </c>
    </row>
    <row r="146" spans="2:65" s="1" customFormat="1" ht="31.5" customHeight="1">
      <c r="B146" s="38"/>
      <c r="C146" s="171" t="s">
        <v>218</v>
      </c>
      <c r="D146" s="171" t="s">
        <v>177</v>
      </c>
      <c r="E146" s="172" t="s">
        <v>3339</v>
      </c>
      <c r="F146" s="265" t="s">
        <v>3340</v>
      </c>
      <c r="G146" s="265"/>
      <c r="H146" s="265"/>
      <c r="I146" s="265"/>
      <c r="J146" s="173" t="s">
        <v>180</v>
      </c>
      <c r="K146" s="174">
        <v>0.576</v>
      </c>
      <c r="L146" s="266">
        <v>0</v>
      </c>
      <c r="M146" s="267"/>
      <c r="N146" s="268">
        <f>ROUND(L146*K146,2)</f>
        <v>0</v>
      </c>
      <c r="O146" s="268"/>
      <c r="P146" s="268"/>
      <c r="Q146" s="268"/>
      <c r="R146" s="40"/>
      <c r="T146" s="175" t="s">
        <v>22</v>
      </c>
      <c r="U146" s="47" t="s">
        <v>45</v>
      </c>
      <c r="V146" s="39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1" t="s">
        <v>181</v>
      </c>
      <c r="AT146" s="21" t="s">
        <v>177</v>
      </c>
      <c r="AU146" s="21" t="s">
        <v>140</v>
      </c>
      <c r="AY146" s="21" t="s">
        <v>176</v>
      </c>
      <c r="BE146" s="113">
        <f>IF(U146="základní",N146,0)</f>
        <v>0</v>
      </c>
      <c r="BF146" s="113">
        <f>IF(U146="snížená",N146,0)</f>
        <v>0</v>
      </c>
      <c r="BG146" s="113">
        <f>IF(U146="zákl. přenesená",N146,0)</f>
        <v>0</v>
      </c>
      <c r="BH146" s="113">
        <f>IF(U146="sníž. přenesená",N146,0)</f>
        <v>0</v>
      </c>
      <c r="BI146" s="113">
        <f>IF(U146="nulová",N146,0)</f>
        <v>0</v>
      </c>
      <c r="BJ146" s="21" t="s">
        <v>88</v>
      </c>
      <c r="BK146" s="113">
        <f>ROUND(L146*K146,2)</f>
        <v>0</v>
      </c>
      <c r="BL146" s="21" t="s">
        <v>181</v>
      </c>
      <c r="BM146" s="21" t="s">
        <v>218</v>
      </c>
    </row>
    <row r="147" spans="2:47" s="1" customFormat="1" ht="30" customHeight="1">
      <c r="B147" s="38"/>
      <c r="C147" s="39"/>
      <c r="D147" s="39"/>
      <c r="E147" s="39"/>
      <c r="F147" s="315" t="s">
        <v>3341</v>
      </c>
      <c r="G147" s="316"/>
      <c r="H147" s="316"/>
      <c r="I147" s="316"/>
      <c r="J147" s="39"/>
      <c r="K147" s="39"/>
      <c r="L147" s="39"/>
      <c r="M147" s="39"/>
      <c r="N147" s="39"/>
      <c r="O147" s="39"/>
      <c r="P147" s="39"/>
      <c r="Q147" s="39"/>
      <c r="R147" s="40"/>
      <c r="T147" s="146"/>
      <c r="U147" s="39"/>
      <c r="V147" s="39"/>
      <c r="W147" s="39"/>
      <c r="X147" s="39"/>
      <c r="Y147" s="39"/>
      <c r="Z147" s="39"/>
      <c r="AA147" s="81"/>
      <c r="AT147" s="21" t="s">
        <v>475</v>
      </c>
      <c r="AU147" s="21" t="s">
        <v>140</v>
      </c>
    </row>
    <row r="148" spans="2:51" s="10" customFormat="1" ht="22.5" customHeight="1">
      <c r="B148" s="178"/>
      <c r="C148" s="179"/>
      <c r="D148" s="179"/>
      <c r="E148" s="180" t="s">
        <v>22</v>
      </c>
      <c r="F148" s="303" t="s">
        <v>3342</v>
      </c>
      <c r="G148" s="304"/>
      <c r="H148" s="304"/>
      <c r="I148" s="304"/>
      <c r="J148" s="179"/>
      <c r="K148" s="181">
        <v>0.576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199</v>
      </c>
      <c r="AU148" s="185" t="s">
        <v>140</v>
      </c>
      <c r="AV148" s="10" t="s">
        <v>140</v>
      </c>
      <c r="AW148" s="10" t="s">
        <v>37</v>
      </c>
      <c r="AX148" s="10" t="s">
        <v>80</v>
      </c>
      <c r="AY148" s="185" t="s">
        <v>176</v>
      </c>
    </row>
    <row r="149" spans="2:51" s="11" customFormat="1" ht="22.5" customHeight="1">
      <c r="B149" s="186"/>
      <c r="C149" s="187"/>
      <c r="D149" s="187"/>
      <c r="E149" s="188" t="s">
        <v>22</v>
      </c>
      <c r="F149" s="271" t="s">
        <v>200</v>
      </c>
      <c r="G149" s="272"/>
      <c r="H149" s="272"/>
      <c r="I149" s="272"/>
      <c r="J149" s="187"/>
      <c r="K149" s="189">
        <v>0.576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199</v>
      </c>
      <c r="AU149" s="193" t="s">
        <v>140</v>
      </c>
      <c r="AV149" s="11" t="s">
        <v>181</v>
      </c>
      <c r="AW149" s="11" t="s">
        <v>37</v>
      </c>
      <c r="AX149" s="11" t="s">
        <v>88</v>
      </c>
      <c r="AY149" s="193" t="s">
        <v>176</v>
      </c>
    </row>
    <row r="150" spans="2:65" s="1" customFormat="1" ht="31.5" customHeight="1">
      <c r="B150" s="38"/>
      <c r="C150" s="171" t="s">
        <v>222</v>
      </c>
      <c r="D150" s="171" t="s">
        <v>177</v>
      </c>
      <c r="E150" s="172" t="s">
        <v>3343</v>
      </c>
      <c r="F150" s="265" t="s">
        <v>3344</v>
      </c>
      <c r="G150" s="265"/>
      <c r="H150" s="265"/>
      <c r="I150" s="265"/>
      <c r="J150" s="173" t="s">
        <v>315</v>
      </c>
      <c r="K150" s="174">
        <v>45</v>
      </c>
      <c r="L150" s="266">
        <v>0</v>
      </c>
      <c r="M150" s="267"/>
      <c r="N150" s="268">
        <f>ROUND(L150*K150,2)</f>
        <v>0</v>
      </c>
      <c r="O150" s="268"/>
      <c r="P150" s="268"/>
      <c r="Q150" s="268"/>
      <c r="R150" s="40"/>
      <c r="T150" s="175" t="s">
        <v>22</v>
      </c>
      <c r="U150" s="47" t="s">
        <v>45</v>
      </c>
      <c r="V150" s="39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1" t="s">
        <v>181</v>
      </c>
      <c r="AT150" s="21" t="s">
        <v>177</v>
      </c>
      <c r="AU150" s="21" t="s">
        <v>140</v>
      </c>
      <c r="AY150" s="21" t="s">
        <v>176</v>
      </c>
      <c r="BE150" s="113">
        <f>IF(U150="základní",N150,0)</f>
        <v>0</v>
      </c>
      <c r="BF150" s="113">
        <f>IF(U150="snížená",N150,0)</f>
        <v>0</v>
      </c>
      <c r="BG150" s="113">
        <f>IF(U150="zákl. přenesená",N150,0)</f>
        <v>0</v>
      </c>
      <c r="BH150" s="113">
        <f>IF(U150="sníž. přenesená",N150,0)</f>
        <v>0</v>
      </c>
      <c r="BI150" s="113">
        <f>IF(U150="nulová",N150,0)</f>
        <v>0</v>
      </c>
      <c r="BJ150" s="21" t="s">
        <v>88</v>
      </c>
      <c r="BK150" s="113">
        <f>ROUND(L150*K150,2)</f>
        <v>0</v>
      </c>
      <c r="BL150" s="21" t="s">
        <v>181</v>
      </c>
      <c r="BM150" s="21" t="s">
        <v>222</v>
      </c>
    </row>
    <row r="151" spans="2:47" s="1" customFormat="1" ht="42" customHeight="1">
      <c r="B151" s="38"/>
      <c r="C151" s="39"/>
      <c r="D151" s="39"/>
      <c r="E151" s="39"/>
      <c r="F151" s="315" t="s">
        <v>3345</v>
      </c>
      <c r="G151" s="316"/>
      <c r="H151" s="316"/>
      <c r="I151" s="316"/>
      <c r="J151" s="39"/>
      <c r="K151" s="39"/>
      <c r="L151" s="39"/>
      <c r="M151" s="39"/>
      <c r="N151" s="39"/>
      <c r="O151" s="39"/>
      <c r="P151" s="39"/>
      <c r="Q151" s="39"/>
      <c r="R151" s="40"/>
      <c r="T151" s="146"/>
      <c r="U151" s="39"/>
      <c r="V151" s="39"/>
      <c r="W151" s="39"/>
      <c r="X151" s="39"/>
      <c r="Y151" s="39"/>
      <c r="Z151" s="39"/>
      <c r="AA151" s="81"/>
      <c r="AT151" s="21" t="s">
        <v>475</v>
      </c>
      <c r="AU151" s="21" t="s">
        <v>140</v>
      </c>
    </row>
    <row r="152" spans="2:65" s="1" customFormat="1" ht="31.5" customHeight="1">
      <c r="B152" s="38"/>
      <c r="C152" s="171" t="s">
        <v>226</v>
      </c>
      <c r="D152" s="171" t="s">
        <v>177</v>
      </c>
      <c r="E152" s="172" t="s">
        <v>3346</v>
      </c>
      <c r="F152" s="265" t="s">
        <v>3347</v>
      </c>
      <c r="G152" s="265"/>
      <c r="H152" s="265"/>
      <c r="I152" s="265"/>
      <c r="J152" s="173" t="s">
        <v>315</v>
      </c>
      <c r="K152" s="174">
        <v>45</v>
      </c>
      <c r="L152" s="266">
        <v>0</v>
      </c>
      <c r="M152" s="267"/>
      <c r="N152" s="268">
        <f>ROUND(L152*K152,2)</f>
        <v>0</v>
      </c>
      <c r="O152" s="268"/>
      <c r="P152" s="268"/>
      <c r="Q152" s="268"/>
      <c r="R152" s="40"/>
      <c r="T152" s="175" t="s">
        <v>22</v>
      </c>
      <c r="U152" s="47" t="s">
        <v>45</v>
      </c>
      <c r="V152" s="39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1" t="s">
        <v>181</v>
      </c>
      <c r="AT152" s="21" t="s">
        <v>177</v>
      </c>
      <c r="AU152" s="21" t="s">
        <v>140</v>
      </c>
      <c r="AY152" s="21" t="s">
        <v>176</v>
      </c>
      <c r="BE152" s="113">
        <f>IF(U152="základní",N152,0)</f>
        <v>0</v>
      </c>
      <c r="BF152" s="113">
        <f>IF(U152="snížená",N152,0)</f>
        <v>0</v>
      </c>
      <c r="BG152" s="113">
        <f>IF(U152="zákl. přenesená",N152,0)</f>
        <v>0</v>
      </c>
      <c r="BH152" s="113">
        <f>IF(U152="sníž. přenesená",N152,0)</f>
        <v>0</v>
      </c>
      <c r="BI152" s="113">
        <f>IF(U152="nulová",N152,0)</f>
        <v>0</v>
      </c>
      <c r="BJ152" s="21" t="s">
        <v>88</v>
      </c>
      <c r="BK152" s="113">
        <f>ROUND(L152*K152,2)</f>
        <v>0</v>
      </c>
      <c r="BL152" s="21" t="s">
        <v>181</v>
      </c>
      <c r="BM152" s="21" t="s">
        <v>226</v>
      </c>
    </row>
    <row r="153" spans="2:63" s="1" customFormat="1" ht="49.9" customHeight="1" hidden="1">
      <c r="B153" s="38"/>
      <c r="C153" s="39"/>
      <c r="D153" s="162" t="s">
        <v>239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299">
        <f>BK153</f>
        <v>0</v>
      </c>
      <c r="O153" s="300"/>
      <c r="P153" s="300"/>
      <c r="Q153" s="300"/>
      <c r="R153" s="40"/>
      <c r="T153" s="151"/>
      <c r="U153" s="59"/>
      <c r="V153" s="59"/>
      <c r="W153" s="59"/>
      <c r="X153" s="59"/>
      <c r="Y153" s="59"/>
      <c r="Z153" s="59"/>
      <c r="AA153" s="61"/>
      <c r="AT153" s="21" t="s">
        <v>79</v>
      </c>
      <c r="AU153" s="21" t="s">
        <v>80</v>
      </c>
      <c r="AY153" s="21" t="s">
        <v>240</v>
      </c>
      <c r="BK153" s="113">
        <v>0</v>
      </c>
    </row>
    <row r="154" spans="2:18" s="1" customFormat="1" ht="6.95" customHeight="1"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</row>
  </sheetData>
  <sheetProtection password="CC35" sheet="1" objects="1" scenarios="1" formatCells="0" formatColumns="0" formatRows="0" sort="0" autoFilter="0"/>
  <mergeCells count="12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8:I128"/>
    <mergeCell ref="L128:M128"/>
    <mergeCell ref="N128:Q128"/>
    <mergeCell ref="F129:I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47:I147"/>
    <mergeCell ref="F148:I148"/>
    <mergeCell ref="F149:I149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2:I142"/>
    <mergeCell ref="L142:M142"/>
    <mergeCell ref="N142:Q142"/>
    <mergeCell ref="N153:Q153"/>
    <mergeCell ref="H1:K1"/>
    <mergeCell ref="S2:AC2"/>
    <mergeCell ref="F150:I150"/>
    <mergeCell ref="L150:M150"/>
    <mergeCell ref="N150:Q150"/>
    <mergeCell ref="F151:I151"/>
    <mergeCell ref="F152:I152"/>
    <mergeCell ref="L152:M152"/>
    <mergeCell ref="N152:Q152"/>
    <mergeCell ref="N122:Q122"/>
    <mergeCell ref="N123:Q123"/>
    <mergeCell ref="N124:Q124"/>
    <mergeCell ref="N127:Q127"/>
    <mergeCell ref="N131:Q131"/>
    <mergeCell ref="N134:Q134"/>
    <mergeCell ref="N140:Q140"/>
    <mergeCell ref="N141:Q141"/>
    <mergeCell ref="F143:I143"/>
    <mergeCell ref="F144:I144"/>
    <mergeCell ref="F145:I145"/>
    <mergeCell ref="F146:I146"/>
    <mergeCell ref="L146:M146"/>
    <mergeCell ref="N146:Q146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9"/>
  <sheetViews>
    <sheetView showGridLines="0" workbookViewId="0" topLeftCell="A1">
      <pane ySplit="1" topLeftCell="A2" activePane="bottomLeft" state="frozen"/>
      <selection pane="bottomLeft" activeCell="H8" sqref="H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2"/>
      <c r="B1" s="15"/>
      <c r="C1" s="15"/>
      <c r="D1" s="16" t="s">
        <v>1</v>
      </c>
      <c r="E1" s="15"/>
      <c r="F1" s="17" t="s">
        <v>135</v>
      </c>
      <c r="G1" s="17"/>
      <c r="H1" s="264" t="s">
        <v>136</v>
      </c>
      <c r="I1" s="264"/>
      <c r="J1" s="264"/>
      <c r="K1" s="264"/>
      <c r="L1" s="17" t="s">
        <v>137</v>
      </c>
      <c r="M1" s="15"/>
      <c r="N1" s="15"/>
      <c r="O1" s="16" t="s">
        <v>138</v>
      </c>
      <c r="P1" s="15"/>
      <c r="Q1" s="15"/>
      <c r="R1" s="15"/>
      <c r="S1" s="17" t="s">
        <v>139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49" t="s">
        <v>7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110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140</v>
      </c>
    </row>
    <row r="4" spans="2:46" ht="36.95" customHeight="1">
      <c r="B4" s="25"/>
      <c r="C4" s="238" t="s">
        <v>141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ht="25.35" customHeight="1">
      <c r="B6" s="25"/>
      <c r="C6" s="29"/>
      <c r="D6" s="33" t="s">
        <v>19</v>
      </c>
      <c r="E6" s="29"/>
      <c r="F6" s="284" t="str">
        <f>'Rekapitulace stavby'!K6</f>
        <v>Stavební úpravy Radnice Šluknov bez imobil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9"/>
      <c r="R6" s="26"/>
    </row>
    <row r="7" spans="2:18" s="1" customFormat="1" ht="32.85" customHeight="1">
      <c r="B7" s="38"/>
      <c r="C7" s="39"/>
      <c r="D7" s="32" t="s">
        <v>142</v>
      </c>
      <c r="E7" s="39"/>
      <c r="F7" s="255" t="s">
        <v>3348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9"/>
      <c r="R7" s="40"/>
    </row>
    <row r="8" spans="2:18" s="1" customFormat="1" ht="14.45" customHeight="1">
      <c r="B8" s="38"/>
      <c r="C8" s="39"/>
      <c r="D8" s="33" t="s">
        <v>21</v>
      </c>
      <c r="E8" s="39"/>
      <c r="F8" s="31" t="s">
        <v>22</v>
      </c>
      <c r="G8" s="39"/>
      <c r="H8" s="39"/>
      <c r="I8" s="39"/>
      <c r="J8" s="39"/>
      <c r="K8" s="39"/>
      <c r="L8" s="39"/>
      <c r="M8" s="33" t="s">
        <v>23</v>
      </c>
      <c r="N8" s="39"/>
      <c r="O8" s="31" t="s">
        <v>22</v>
      </c>
      <c r="P8" s="39"/>
      <c r="Q8" s="39"/>
      <c r="R8" s="40"/>
    </row>
    <row r="9" spans="2:18" s="1" customFormat="1" ht="14.45" customHeight="1">
      <c r="B9" s="38"/>
      <c r="C9" s="39"/>
      <c r="D9" s="33" t="s">
        <v>24</v>
      </c>
      <c r="E9" s="39"/>
      <c r="F9" s="31" t="s">
        <v>25</v>
      </c>
      <c r="G9" s="39"/>
      <c r="H9" s="39"/>
      <c r="I9" s="39"/>
      <c r="J9" s="39"/>
      <c r="K9" s="39"/>
      <c r="L9" s="39"/>
      <c r="M9" s="33" t="s">
        <v>26</v>
      </c>
      <c r="N9" s="39"/>
      <c r="O9" s="296" t="str">
        <f>'Rekapitulace stavby'!AN8</f>
        <v>10. 12. 2014</v>
      </c>
      <c r="P9" s="279"/>
      <c r="Q9" s="39"/>
      <c r="R9" s="40"/>
    </row>
    <row r="10" spans="2:18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2:18" s="1" customFormat="1" ht="14.45" customHeight="1">
      <c r="B11" s="38"/>
      <c r="C11" s="39"/>
      <c r="D11" s="33" t="s">
        <v>28</v>
      </c>
      <c r="E11" s="39"/>
      <c r="F11" s="39"/>
      <c r="G11" s="39"/>
      <c r="H11" s="39"/>
      <c r="I11" s="39"/>
      <c r="J11" s="39"/>
      <c r="K11" s="39"/>
      <c r="L11" s="39"/>
      <c r="M11" s="33" t="s">
        <v>29</v>
      </c>
      <c r="N11" s="39"/>
      <c r="O11" s="253" t="str">
        <f>IF('Rekapitulace stavby'!AN10="","",'Rekapitulace stavby'!AN10)</f>
        <v/>
      </c>
      <c r="P11" s="253"/>
      <c r="Q11" s="39"/>
      <c r="R11" s="40"/>
    </row>
    <row r="12" spans="2:18" s="1" customFormat="1" ht="18" customHeight="1">
      <c r="B12" s="38"/>
      <c r="C12" s="39"/>
      <c r="D12" s="39"/>
      <c r="E12" s="31" t="str">
        <f>IF('Rekapitulace stavby'!E11="","",'Rekapitulace stavby'!E11)</f>
        <v>Město Šluknov</v>
      </c>
      <c r="F12" s="39"/>
      <c r="G12" s="39"/>
      <c r="H12" s="39"/>
      <c r="I12" s="39"/>
      <c r="J12" s="39"/>
      <c r="K12" s="39"/>
      <c r="L12" s="39"/>
      <c r="M12" s="33" t="s">
        <v>32</v>
      </c>
      <c r="N12" s="39"/>
      <c r="O12" s="253" t="str">
        <f>IF('Rekapitulace stavby'!AN11="","",'Rekapitulace stavby'!AN11)</f>
        <v/>
      </c>
      <c r="P12" s="253"/>
      <c r="Q12" s="39"/>
      <c r="R12" s="40"/>
    </row>
    <row r="13" spans="2:18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2:18" s="1" customFormat="1" ht="14.45" customHeight="1">
      <c r="B14" s="38"/>
      <c r="C14" s="39"/>
      <c r="D14" s="33" t="s">
        <v>33</v>
      </c>
      <c r="E14" s="39"/>
      <c r="F14" s="39"/>
      <c r="G14" s="39"/>
      <c r="H14" s="39"/>
      <c r="I14" s="39"/>
      <c r="J14" s="39"/>
      <c r="K14" s="39"/>
      <c r="L14" s="39"/>
      <c r="M14" s="33" t="s">
        <v>29</v>
      </c>
      <c r="N14" s="39"/>
      <c r="O14" s="297" t="str">
        <f>IF('Rekapitulace stavby'!AN13="","",'Rekapitulace stavby'!AN13)</f>
        <v>Vyplň údaj</v>
      </c>
      <c r="P14" s="253"/>
      <c r="Q14" s="39"/>
      <c r="R14" s="40"/>
    </row>
    <row r="15" spans="2:18" s="1" customFormat="1" ht="18" customHeight="1">
      <c r="B15" s="38"/>
      <c r="C15" s="39"/>
      <c r="D15" s="39"/>
      <c r="E15" s="297" t="str">
        <f>IF('Rekapitulace stavby'!E14="","",'Rekapitulace stavby'!E14)</f>
        <v>Vyplň údaj</v>
      </c>
      <c r="F15" s="298"/>
      <c r="G15" s="298"/>
      <c r="H15" s="298"/>
      <c r="I15" s="298"/>
      <c r="J15" s="298"/>
      <c r="K15" s="298"/>
      <c r="L15" s="298"/>
      <c r="M15" s="33" t="s">
        <v>32</v>
      </c>
      <c r="N15" s="39"/>
      <c r="O15" s="297" t="str">
        <f>IF('Rekapitulace stavby'!AN14="","",'Rekapitulace stavby'!AN14)</f>
        <v>Vyplň údaj</v>
      </c>
      <c r="P15" s="253"/>
      <c r="Q15" s="39"/>
      <c r="R15" s="40"/>
    </row>
    <row r="16" spans="2:18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35</v>
      </c>
      <c r="E17" s="39"/>
      <c r="F17" s="39"/>
      <c r="G17" s="39"/>
      <c r="H17" s="39"/>
      <c r="I17" s="39"/>
      <c r="J17" s="39"/>
      <c r="K17" s="39"/>
      <c r="L17" s="39"/>
      <c r="M17" s="33" t="s">
        <v>29</v>
      </c>
      <c r="N17" s="39"/>
      <c r="O17" s="253" t="str">
        <f>IF('Rekapitulace stavby'!AN16="","",'Rekapitulace stavby'!AN16)</f>
        <v/>
      </c>
      <c r="P17" s="253"/>
      <c r="Q17" s="39"/>
      <c r="R17" s="40"/>
    </row>
    <row r="18" spans="2:18" s="1" customFormat="1" ht="18" customHeight="1">
      <c r="B18" s="38"/>
      <c r="C18" s="39"/>
      <c r="D18" s="39"/>
      <c r="E18" s="31" t="str">
        <f>IF('Rekapitulace stavby'!E17="","",'Rekapitulace stavby'!E17)</f>
        <v>Multitechnik Divize II, s.r.o.</v>
      </c>
      <c r="F18" s="39"/>
      <c r="G18" s="39"/>
      <c r="H18" s="39"/>
      <c r="I18" s="39"/>
      <c r="J18" s="39"/>
      <c r="K18" s="39"/>
      <c r="L18" s="39"/>
      <c r="M18" s="33" t="s">
        <v>32</v>
      </c>
      <c r="N18" s="39"/>
      <c r="O18" s="253" t="str">
        <f>IF('Rekapitulace stavby'!AN17="","",'Rekapitulace stavby'!AN17)</f>
        <v/>
      </c>
      <c r="P18" s="253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38</v>
      </c>
      <c r="E20" s="39"/>
      <c r="F20" s="39"/>
      <c r="G20" s="39"/>
      <c r="H20" s="39"/>
      <c r="I20" s="39"/>
      <c r="J20" s="39"/>
      <c r="K20" s="39"/>
      <c r="L20" s="39"/>
      <c r="M20" s="33" t="s">
        <v>29</v>
      </c>
      <c r="N20" s="39"/>
      <c r="O20" s="253" t="str">
        <f>IF('Rekapitulace stavby'!AN19="","",'Rekapitulace stavby'!AN19)</f>
        <v/>
      </c>
      <c r="P20" s="253"/>
      <c r="Q20" s="39"/>
      <c r="R20" s="40"/>
    </row>
    <row r="21" spans="2:18" s="1" customFormat="1" ht="18" customHeight="1">
      <c r="B21" s="38"/>
      <c r="C21" s="39"/>
      <c r="D21" s="39"/>
      <c r="E21" s="31" t="str">
        <f>IF('Rekapitulace stavby'!E20="","",'Rekapitulace stavby'!E20)</f>
        <v>Ing. Kulík Milan</v>
      </c>
      <c r="F21" s="39"/>
      <c r="G21" s="39"/>
      <c r="H21" s="39"/>
      <c r="I21" s="39"/>
      <c r="J21" s="39"/>
      <c r="K21" s="39"/>
      <c r="L21" s="39"/>
      <c r="M21" s="33" t="s">
        <v>32</v>
      </c>
      <c r="N21" s="39"/>
      <c r="O21" s="253" t="str">
        <f>IF('Rekapitulace stavby'!AN20="","",'Rekapitulace stavby'!AN20)</f>
        <v/>
      </c>
      <c r="P21" s="253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40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22.5" customHeight="1">
      <c r="B24" s="38"/>
      <c r="C24" s="39"/>
      <c r="D24" s="39"/>
      <c r="E24" s="258" t="s">
        <v>22</v>
      </c>
      <c r="F24" s="258"/>
      <c r="G24" s="258"/>
      <c r="H24" s="258"/>
      <c r="I24" s="258"/>
      <c r="J24" s="258"/>
      <c r="K24" s="258"/>
      <c r="L24" s="258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144</v>
      </c>
      <c r="E27" s="39"/>
      <c r="F27" s="39"/>
      <c r="G27" s="39"/>
      <c r="H27" s="39"/>
      <c r="I27" s="39"/>
      <c r="J27" s="39"/>
      <c r="K27" s="39"/>
      <c r="L27" s="39"/>
      <c r="M27" s="259">
        <f>N88</f>
        <v>0</v>
      </c>
      <c r="N27" s="259"/>
      <c r="O27" s="259"/>
      <c r="P27" s="259"/>
      <c r="Q27" s="39"/>
      <c r="R27" s="40"/>
    </row>
    <row r="28" spans="2:18" s="1" customFormat="1" ht="14.45" customHeight="1">
      <c r="B28" s="38"/>
      <c r="C28" s="39"/>
      <c r="D28" s="37" t="s">
        <v>127</v>
      </c>
      <c r="E28" s="39"/>
      <c r="F28" s="39"/>
      <c r="G28" s="39"/>
      <c r="H28" s="39"/>
      <c r="I28" s="39"/>
      <c r="J28" s="39"/>
      <c r="K28" s="39"/>
      <c r="L28" s="39"/>
      <c r="M28" s="259">
        <f>N102</f>
        <v>0</v>
      </c>
      <c r="N28" s="259"/>
      <c r="O28" s="259"/>
      <c r="P28" s="259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43</v>
      </c>
      <c r="E30" s="39"/>
      <c r="F30" s="39"/>
      <c r="G30" s="39"/>
      <c r="H30" s="39"/>
      <c r="I30" s="39"/>
      <c r="J30" s="39"/>
      <c r="K30" s="39"/>
      <c r="L30" s="39"/>
      <c r="M30" s="295">
        <f>ROUND(M27+M28,2)</f>
        <v>0</v>
      </c>
      <c r="N30" s="283"/>
      <c r="O30" s="283"/>
      <c r="P30" s="283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44</v>
      </c>
      <c r="E32" s="45" t="s">
        <v>45</v>
      </c>
      <c r="F32" s="46">
        <v>0.21</v>
      </c>
      <c r="G32" s="125" t="s">
        <v>46</v>
      </c>
      <c r="H32" s="292">
        <f>(SUM(BE102:BE109)+SUM(BE127:BE307))</f>
        <v>0</v>
      </c>
      <c r="I32" s="283"/>
      <c r="J32" s="283"/>
      <c r="K32" s="39"/>
      <c r="L32" s="39"/>
      <c r="M32" s="292">
        <f>ROUND((SUM(BE102:BE109)+SUM(BE127:BE307)),2)*F32</f>
        <v>0</v>
      </c>
      <c r="N32" s="283"/>
      <c r="O32" s="283"/>
      <c r="P32" s="283"/>
      <c r="Q32" s="39"/>
      <c r="R32" s="40"/>
    </row>
    <row r="33" spans="2:18" s="1" customFormat="1" ht="14.45" customHeight="1">
      <c r="B33" s="38"/>
      <c r="C33" s="39"/>
      <c r="D33" s="39"/>
      <c r="E33" s="45" t="s">
        <v>47</v>
      </c>
      <c r="F33" s="46">
        <v>0.15</v>
      </c>
      <c r="G33" s="125" t="s">
        <v>46</v>
      </c>
      <c r="H33" s="292">
        <f>(SUM(BF102:BF109)+SUM(BF127:BF307))</f>
        <v>0</v>
      </c>
      <c r="I33" s="283"/>
      <c r="J33" s="283"/>
      <c r="K33" s="39"/>
      <c r="L33" s="39"/>
      <c r="M33" s="292">
        <f>ROUND((SUM(BF102:BF109)+SUM(BF127:BF307)),2)*F33</f>
        <v>0</v>
      </c>
      <c r="N33" s="283"/>
      <c r="O33" s="283"/>
      <c r="P33" s="283"/>
      <c r="Q33" s="39"/>
      <c r="R33" s="40"/>
    </row>
    <row r="34" spans="2:18" s="1" customFormat="1" ht="14.45" customHeight="1" hidden="1">
      <c r="B34" s="38"/>
      <c r="C34" s="39"/>
      <c r="D34" s="39"/>
      <c r="E34" s="45" t="s">
        <v>48</v>
      </c>
      <c r="F34" s="46">
        <v>0.21</v>
      </c>
      <c r="G34" s="125" t="s">
        <v>46</v>
      </c>
      <c r="H34" s="292">
        <f>(SUM(BG102:BG109)+SUM(BG127:BG307))</f>
        <v>0</v>
      </c>
      <c r="I34" s="283"/>
      <c r="J34" s="283"/>
      <c r="K34" s="39"/>
      <c r="L34" s="39"/>
      <c r="M34" s="292">
        <v>0</v>
      </c>
      <c r="N34" s="283"/>
      <c r="O34" s="283"/>
      <c r="P34" s="283"/>
      <c r="Q34" s="39"/>
      <c r="R34" s="40"/>
    </row>
    <row r="35" spans="2:18" s="1" customFormat="1" ht="14.45" customHeight="1" hidden="1">
      <c r="B35" s="38"/>
      <c r="C35" s="39"/>
      <c r="D35" s="39"/>
      <c r="E35" s="45" t="s">
        <v>49</v>
      </c>
      <c r="F35" s="46">
        <v>0.15</v>
      </c>
      <c r="G35" s="125" t="s">
        <v>46</v>
      </c>
      <c r="H35" s="292">
        <f>(SUM(BH102:BH109)+SUM(BH127:BH307))</f>
        <v>0</v>
      </c>
      <c r="I35" s="283"/>
      <c r="J35" s="283"/>
      <c r="K35" s="39"/>
      <c r="L35" s="39"/>
      <c r="M35" s="292">
        <v>0</v>
      </c>
      <c r="N35" s="283"/>
      <c r="O35" s="283"/>
      <c r="P35" s="283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50</v>
      </c>
      <c r="F36" s="46">
        <v>0</v>
      </c>
      <c r="G36" s="125" t="s">
        <v>46</v>
      </c>
      <c r="H36" s="292">
        <f>(SUM(BI102:BI109)+SUM(BI127:BI307))</f>
        <v>0</v>
      </c>
      <c r="I36" s="283"/>
      <c r="J36" s="283"/>
      <c r="K36" s="39"/>
      <c r="L36" s="39"/>
      <c r="M36" s="292">
        <v>0</v>
      </c>
      <c r="N36" s="283"/>
      <c r="O36" s="283"/>
      <c r="P36" s="283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21"/>
      <c r="D38" s="126" t="s">
        <v>51</v>
      </c>
      <c r="E38" s="82"/>
      <c r="F38" s="82"/>
      <c r="G38" s="127" t="s">
        <v>52</v>
      </c>
      <c r="H38" s="128" t="s">
        <v>53</v>
      </c>
      <c r="I38" s="82"/>
      <c r="J38" s="82"/>
      <c r="K38" s="82"/>
      <c r="L38" s="293">
        <f>SUM(M30:M36)</f>
        <v>0</v>
      </c>
      <c r="M38" s="293"/>
      <c r="N38" s="293"/>
      <c r="O38" s="293"/>
      <c r="P38" s="294"/>
      <c r="Q38" s="121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54</v>
      </c>
      <c r="E50" s="54"/>
      <c r="F50" s="54"/>
      <c r="G50" s="54"/>
      <c r="H50" s="55"/>
      <c r="I50" s="39"/>
      <c r="J50" s="53" t="s">
        <v>55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56</v>
      </c>
      <c r="E59" s="59"/>
      <c r="F59" s="59"/>
      <c r="G59" s="60" t="s">
        <v>57</v>
      </c>
      <c r="H59" s="61"/>
      <c r="I59" s="39"/>
      <c r="J59" s="58" t="s">
        <v>56</v>
      </c>
      <c r="K59" s="59"/>
      <c r="L59" s="59"/>
      <c r="M59" s="59"/>
      <c r="N59" s="60" t="s">
        <v>57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58</v>
      </c>
      <c r="E61" s="54"/>
      <c r="F61" s="54"/>
      <c r="G61" s="54"/>
      <c r="H61" s="55"/>
      <c r="I61" s="39"/>
      <c r="J61" s="53" t="s">
        <v>59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56</v>
      </c>
      <c r="E70" s="59"/>
      <c r="F70" s="59"/>
      <c r="G70" s="60" t="s">
        <v>57</v>
      </c>
      <c r="H70" s="61"/>
      <c r="I70" s="39"/>
      <c r="J70" s="58" t="s">
        <v>56</v>
      </c>
      <c r="K70" s="59"/>
      <c r="L70" s="59"/>
      <c r="M70" s="59"/>
      <c r="N70" s="60" t="s">
        <v>57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</row>
    <row r="76" spans="2:21" s="1" customFormat="1" ht="36.95" customHeight="1">
      <c r="B76" s="38"/>
      <c r="C76" s="238" t="s">
        <v>145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40"/>
      <c r="T76" s="132"/>
      <c r="U76" s="132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32"/>
      <c r="U77" s="132"/>
    </row>
    <row r="78" spans="2:21" s="1" customFormat="1" ht="30" customHeight="1">
      <c r="B78" s="38"/>
      <c r="C78" s="33" t="s">
        <v>19</v>
      </c>
      <c r="D78" s="39"/>
      <c r="E78" s="39"/>
      <c r="F78" s="284" t="str">
        <f>F6</f>
        <v>Stavební úpravy Radnice Šluknov bez imobil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9"/>
      <c r="R78" s="40"/>
      <c r="T78" s="132"/>
      <c r="U78" s="132"/>
    </row>
    <row r="79" spans="2:21" s="1" customFormat="1" ht="36.95" customHeight="1">
      <c r="B79" s="38"/>
      <c r="C79" s="72" t="s">
        <v>142</v>
      </c>
      <c r="D79" s="39"/>
      <c r="E79" s="39"/>
      <c r="F79" s="240" t="str">
        <f>F7</f>
        <v>161013.6 - Vzduchotechnika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9"/>
      <c r="R79" s="40"/>
      <c r="T79" s="132"/>
      <c r="U79" s="132"/>
    </row>
    <row r="80" spans="2:21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T80" s="132"/>
      <c r="U80" s="132"/>
    </row>
    <row r="81" spans="2:21" s="1" customFormat="1" ht="18" customHeight="1">
      <c r="B81" s="38"/>
      <c r="C81" s="33" t="s">
        <v>24</v>
      </c>
      <c r="D81" s="39"/>
      <c r="E81" s="39"/>
      <c r="F81" s="31" t="str">
        <f>F9</f>
        <v>Šluknov</v>
      </c>
      <c r="G81" s="39"/>
      <c r="H81" s="39"/>
      <c r="I81" s="39"/>
      <c r="J81" s="39"/>
      <c r="K81" s="33" t="s">
        <v>26</v>
      </c>
      <c r="L81" s="39"/>
      <c r="M81" s="279" t="str">
        <f>IF(O9="","",O9)</f>
        <v>10. 12. 2014</v>
      </c>
      <c r="N81" s="279"/>
      <c r="O81" s="279"/>
      <c r="P81" s="279"/>
      <c r="Q81" s="39"/>
      <c r="R81" s="40"/>
      <c r="T81" s="132"/>
      <c r="U81" s="132"/>
    </row>
    <row r="82" spans="2:21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T82" s="132"/>
      <c r="U82" s="132"/>
    </row>
    <row r="83" spans="2:21" s="1" customFormat="1" ht="15">
      <c r="B83" s="38"/>
      <c r="C83" s="33" t="s">
        <v>28</v>
      </c>
      <c r="D83" s="39"/>
      <c r="E83" s="39"/>
      <c r="F83" s="31" t="str">
        <f>E12</f>
        <v>Město Šluknov</v>
      </c>
      <c r="G83" s="39"/>
      <c r="H83" s="39"/>
      <c r="I83" s="39"/>
      <c r="J83" s="39"/>
      <c r="K83" s="33" t="s">
        <v>35</v>
      </c>
      <c r="L83" s="39"/>
      <c r="M83" s="253" t="str">
        <f>E18</f>
        <v>Multitechnik Divize II, s.r.o.</v>
      </c>
      <c r="N83" s="253"/>
      <c r="O83" s="253"/>
      <c r="P83" s="253"/>
      <c r="Q83" s="253"/>
      <c r="R83" s="40"/>
      <c r="T83" s="132"/>
      <c r="U83" s="132"/>
    </row>
    <row r="84" spans="2:21" s="1" customFormat="1" ht="14.45" customHeight="1">
      <c r="B84" s="38"/>
      <c r="C84" s="33" t="s">
        <v>33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38</v>
      </c>
      <c r="L84" s="39"/>
      <c r="M84" s="253" t="str">
        <f>E21</f>
        <v>Ing. Kulík Milan</v>
      </c>
      <c r="N84" s="253"/>
      <c r="O84" s="253"/>
      <c r="P84" s="253"/>
      <c r="Q84" s="253"/>
      <c r="R84" s="40"/>
      <c r="T84" s="132"/>
      <c r="U84" s="132"/>
    </row>
    <row r="85" spans="2:21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T85" s="132"/>
      <c r="U85" s="132"/>
    </row>
    <row r="86" spans="2:21" s="1" customFormat="1" ht="29.25" customHeight="1">
      <c r="B86" s="38"/>
      <c r="C86" s="290" t="s">
        <v>146</v>
      </c>
      <c r="D86" s="291"/>
      <c r="E86" s="291"/>
      <c r="F86" s="291"/>
      <c r="G86" s="291"/>
      <c r="H86" s="121"/>
      <c r="I86" s="121"/>
      <c r="J86" s="121"/>
      <c r="K86" s="121"/>
      <c r="L86" s="121"/>
      <c r="M86" s="121"/>
      <c r="N86" s="290" t="s">
        <v>147</v>
      </c>
      <c r="O86" s="291"/>
      <c r="P86" s="291"/>
      <c r="Q86" s="291"/>
      <c r="R86" s="40"/>
      <c r="T86" s="132"/>
      <c r="U86" s="132"/>
    </row>
    <row r="87" spans="2:21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T87" s="132"/>
      <c r="U87" s="132"/>
    </row>
    <row r="88" spans="2:47" s="1" customFormat="1" ht="29.25" customHeight="1">
      <c r="B88" s="38"/>
      <c r="C88" s="133" t="s">
        <v>148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23">
        <f>N127</f>
        <v>0</v>
      </c>
      <c r="O88" s="288"/>
      <c r="P88" s="288"/>
      <c r="Q88" s="288"/>
      <c r="R88" s="40"/>
      <c r="T88" s="132"/>
      <c r="U88" s="132"/>
      <c r="AU88" s="21" t="s">
        <v>149</v>
      </c>
    </row>
    <row r="89" spans="2:21" s="6" customFormat="1" ht="24.95" customHeight="1">
      <c r="B89" s="134"/>
      <c r="C89" s="135"/>
      <c r="D89" s="136" t="s">
        <v>3349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63">
        <f>N130</f>
        <v>0</v>
      </c>
      <c r="O89" s="286"/>
      <c r="P89" s="286"/>
      <c r="Q89" s="286"/>
      <c r="R89" s="137"/>
      <c r="T89" s="138"/>
      <c r="U89" s="138"/>
    </row>
    <row r="90" spans="2:21" s="6" customFormat="1" ht="24.95" customHeight="1">
      <c r="B90" s="134"/>
      <c r="C90" s="135"/>
      <c r="D90" s="136" t="s">
        <v>3350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63">
        <f>N141</f>
        <v>0</v>
      </c>
      <c r="O90" s="286"/>
      <c r="P90" s="286"/>
      <c r="Q90" s="286"/>
      <c r="R90" s="137"/>
      <c r="T90" s="138"/>
      <c r="U90" s="138"/>
    </row>
    <row r="91" spans="2:21" s="6" customFormat="1" ht="24.95" customHeight="1">
      <c r="B91" s="134"/>
      <c r="C91" s="135"/>
      <c r="D91" s="136" t="s">
        <v>3351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63">
        <f>N152</f>
        <v>0</v>
      </c>
      <c r="O91" s="286"/>
      <c r="P91" s="286"/>
      <c r="Q91" s="286"/>
      <c r="R91" s="137"/>
      <c r="T91" s="138"/>
      <c r="U91" s="138"/>
    </row>
    <row r="92" spans="2:21" s="6" customFormat="1" ht="24.95" customHeight="1">
      <c r="B92" s="134"/>
      <c r="C92" s="135"/>
      <c r="D92" s="136" t="s">
        <v>3352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63">
        <f>N177</f>
        <v>0</v>
      </c>
      <c r="O92" s="286"/>
      <c r="P92" s="286"/>
      <c r="Q92" s="286"/>
      <c r="R92" s="137"/>
      <c r="T92" s="138"/>
      <c r="U92" s="138"/>
    </row>
    <row r="93" spans="2:21" s="6" customFormat="1" ht="24.95" customHeight="1">
      <c r="B93" s="134"/>
      <c r="C93" s="135"/>
      <c r="D93" s="136" t="s">
        <v>3353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63">
        <f>N194</f>
        <v>0</v>
      </c>
      <c r="O93" s="286"/>
      <c r="P93" s="286"/>
      <c r="Q93" s="286"/>
      <c r="R93" s="137"/>
      <c r="T93" s="138"/>
      <c r="U93" s="138"/>
    </row>
    <row r="94" spans="2:21" s="6" customFormat="1" ht="24.95" customHeight="1">
      <c r="B94" s="134"/>
      <c r="C94" s="135"/>
      <c r="D94" s="136" t="s">
        <v>3354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63">
        <f>N213</f>
        <v>0</v>
      </c>
      <c r="O94" s="286"/>
      <c r="P94" s="286"/>
      <c r="Q94" s="286"/>
      <c r="R94" s="137"/>
      <c r="T94" s="138"/>
      <c r="U94" s="138"/>
    </row>
    <row r="95" spans="2:21" s="6" customFormat="1" ht="24.95" customHeight="1">
      <c r="B95" s="134"/>
      <c r="C95" s="135"/>
      <c r="D95" s="136" t="s">
        <v>3355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63">
        <f>N228</f>
        <v>0</v>
      </c>
      <c r="O95" s="286"/>
      <c r="P95" s="286"/>
      <c r="Q95" s="286"/>
      <c r="R95" s="137"/>
      <c r="T95" s="138"/>
      <c r="U95" s="138"/>
    </row>
    <row r="96" spans="2:21" s="6" customFormat="1" ht="24.95" customHeight="1">
      <c r="B96" s="134"/>
      <c r="C96" s="135"/>
      <c r="D96" s="136" t="s">
        <v>3356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63">
        <f>N245</f>
        <v>0</v>
      </c>
      <c r="O96" s="286"/>
      <c r="P96" s="286"/>
      <c r="Q96" s="286"/>
      <c r="R96" s="137"/>
      <c r="T96" s="138"/>
      <c r="U96" s="138"/>
    </row>
    <row r="97" spans="2:21" s="6" customFormat="1" ht="24.95" customHeight="1">
      <c r="B97" s="134"/>
      <c r="C97" s="135"/>
      <c r="D97" s="136" t="s">
        <v>3357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63">
        <f>N268</f>
        <v>0</v>
      </c>
      <c r="O97" s="286"/>
      <c r="P97" s="286"/>
      <c r="Q97" s="286"/>
      <c r="R97" s="137"/>
      <c r="T97" s="138"/>
      <c r="U97" s="138"/>
    </row>
    <row r="98" spans="2:21" s="6" customFormat="1" ht="24.95" customHeight="1">
      <c r="B98" s="134"/>
      <c r="C98" s="135"/>
      <c r="D98" s="136" t="s">
        <v>3358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63">
        <f>N288</f>
        <v>0</v>
      </c>
      <c r="O98" s="286"/>
      <c r="P98" s="286"/>
      <c r="Q98" s="286"/>
      <c r="R98" s="137"/>
      <c r="T98" s="138"/>
      <c r="U98" s="138"/>
    </row>
    <row r="99" spans="2:21" s="6" customFormat="1" ht="24.95" customHeight="1">
      <c r="B99" s="134"/>
      <c r="C99" s="135"/>
      <c r="D99" s="136" t="s">
        <v>3359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63">
        <f>N295</f>
        <v>0</v>
      </c>
      <c r="O99" s="286"/>
      <c r="P99" s="286"/>
      <c r="Q99" s="286"/>
      <c r="R99" s="137"/>
      <c r="T99" s="138"/>
      <c r="U99" s="138"/>
    </row>
    <row r="100" spans="2:21" s="6" customFormat="1" ht="24.95" customHeight="1">
      <c r="B100" s="134"/>
      <c r="C100" s="135"/>
      <c r="D100" s="136" t="s">
        <v>3360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63">
        <f>N300</f>
        <v>0</v>
      </c>
      <c r="O100" s="286"/>
      <c r="P100" s="286"/>
      <c r="Q100" s="286"/>
      <c r="R100" s="137"/>
      <c r="T100" s="138"/>
      <c r="U100" s="138"/>
    </row>
    <row r="101" spans="2:21" s="1" customFormat="1" ht="21.7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40"/>
      <c r="T101" s="132"/>
      <c r="U101" s="132"/>
    </row>
    <row r="102" spans="2:21" s="1" customFormat="1" ht="29.25" customHeight="1">
      <c r="B102" s="38"/>
      <c r="C102" s="133" t="s">
        <v>153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288">
        <f>ROUND(N103+N104+N105+N106+N107+N108,2)</f>
        <v>0</v>
      </c>
      <c r="O102" s="289"/>
      <c r="P102" s="289"/>
      <c r="Q102" s="289"/>
      <c r="R102" s="40"/>
      <c r="T102" s="143"/>
      <c r="U102" s="144" t="s">
        <v>44</v>
      </c>
    </row>
    <row r="103" spans="2:65" s="1" customFormat="1" ht="18" customHeight="1" hidden="1">
      <c r="B103" s="38"/>
      <c r="C103" s="39"/>
      <c r="D103" s="218" t="s">
        <v>154</v>
      </c>
      <c r="E103" s="219"/>
      <c r="F103" s="219"/>
      <c r="G103" s="219"/>
      <c r="H103" s="219"/>
      <c r="I103" s="39"/>
      <c r="J103" s="39"/>
      <c r="K103" s="39"/>
      <c r="L103" s="39"/>
      <c r="M103" s="39"/>
      <c r="N103" s="220">
        <f>ROUND(N88*T103,2)</f>
        <v>0</v>
      </c>
      <c r="O103" s="221"/>
      <c r="P103" s="221"/>
      <c r="Q103" s="221"/>
      <c r="R103" s="40"/>
      <c r="S103" s="145"/>
      <c r="T103" s="146"/>
      <c r="U103" s="147" t="s">
        <v>45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155</v>
      </c>
      <c r="AZ103" s="148"/>
      <c r="BA103" s="148"/>
      <c r="BB103" s="148"/>
      <c r="BC103" s="148"/>
      <c r="BD103" s="148"/>
      <c r="BE103" s="150">
        <f aca="true" t="shared" si="0" ref="BE103:BE108">IF(U103="základní",N103,0)</f>
        <v>0</v>
      </c>
      <c r="BF103" s="150">
        <f aca="true" t="shared" si="1" ref="BF103:BF108">IF(U103="snížená",N103,0)</f>
        <v>0</v>
      </c>
      <c r="BG103" s="150">
        <f aca="true" t="shared" si="2" ref="BG103:BG108">IF(U103="zákl. přenesená",N103,0)</f>
        <v>0</v>
      </c>
      <c r="BH103" s="150">
        <f aca="true" t="shared" si="3" ref="BH103:BH108">IF(U103="sníž. přenesená",N103,0)</f>
        <v>0</v>
      </c>
      <c r="BI103" s="150">
        <f aca="true" t="shared" si="4" ref="BI103:BI108">IF(U103="nulová",N103,0)</f>
        <v>0</v>
      </c>
      <c r="BJ103" s="149" t="s">
        <v>88</v>
      </c>
      <c r="BK103" s="148"/>
      <c r="BL103" s="148"/>
      <c r="BM103" s="148"/>
    </row>
    <row r="104" spans="2:65" s="1" customFormat="1" ht="18" customHeight="1" hidden="1">
      <c r="B104" s="38"/>
      <c r="C104" s="39"/>
      <c r="D104" s="218" t="s">
        <v>156</v>
      </c>
      <c r="E104" s="219"/>
      <c r="F104" s="219"/>
      <c r="G104" s="219"/>
      <c r="H104" s="219"/>
      <c r="I104" s="39"/>
      <c r="J104" s="39"/>
      <c r="K104" s="39"/>
      <c r="L104" s="39"/>
      <c r="M104" s="39"/>
      <c r="N104" s="220">
        <f>ROUND(N88*T104,2)</f>
        <v>0</v>
      </c>
      <c r="O104" s="221"/>
      <c r="P104" s="221"/>
      <c r="Q104" s="221"/>
      <c r="R104" s="40"/>
      <c r="S104" s="145"/>
      <c r="T104" s="146"/>
      <c r="U104" s="147" t="s">
        <v>45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155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88</v>
      </c>
      <c r="BK104" s="148"/>
      <c r="BL104" s="148"/>
      <c r="BM104" s="148"/>
    </row>
    <row r="105" spans="2:65" s="1" customFormat="1" ht="18" customHeight="1" hidden="1">
      <c r="B105" s="38"/>
      <c r="C105" s="39"/>
      <c r="D105" s="218" t="s">
        <v>157</v>
      </c>
      <c r="E105" s="219"/>
      <c r="F105" s="219"/>
      <c r="G105" s="219"/>
      <c r="H105" s="219"/>
      <c r="I105" s="39"/>
      <c r="J105" s="39"/>
      <c r="K105" s="39"/>
      <c r="L105" s="39"/>
      <c r="M105" s="39"/>
      <c r="N105" s="220">
        <f>ROUND(N88*T105,2)</f>
        <v>0</v>
      </c>
      <c r="O105" s="221"/>
      <c r="P105" s="221"/>
      <c r="Q105" s="221"/>
      <c r="R105" s="40"/>
      <c r="S105" s="145"/>
      <c r="T105" s="146"/>
      <c r="U105" s="147" t="s">
        <v>45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155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88</v>
      </c>
      <c r="BK105" s="148"/>
      <c r="BL105" s="148"/>
      <c r="BM105" s="148"/>
    </row>
    <row r="106" spans="2:65" s="1" customFormat="1" ht="18" customHeight="1" hidden="1">
      <c r="B106" s="38"/>
      <c r="C106" s="39"/>
      <c r="D106" s="218" t="s">
        <v>158</v>
      </c>
      <c r="E106" s="219"/>
      <c r="F106" s="219"/>
      <c r="G106" s="219"/>
      <c r="H106" s="219"/>
      <c r="I106" s="39"/>
      <c r="J106" s="39"/>
      <c r="K106" s="39"/>
      <c r="L106" s="39"/>
      <c r="M106" s="39"/>
      <c r="N106" s="220">
        <f>ROUND(N88*T106,2)</f>
        <v>0</v>
      </c>
      <c r="O106" s="221"/>
      <c r="P106" s="221"/>
      <c r="Q106" s="221"/>
      <c r="R106" s="40"/>
      <c r="S106" s="145"/>
      <c r="T106" s="146"/>
      <c r="U106" s="147" t="s">
        <v>45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155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88</v>
      </c>
      <c r="BK106" s="148"/>
      <c r="BL106" s="148"/>
      <c r="BM106" s="148"/>
    </row>
    <row r="107" spans="2:65" s="1" customFormat="1" ht="18" customHeight="1" hidden="1">
      <c r="B107" s="38"/>
      <c r="C107" s="39"/>
      <c r="D107" s="218" t="s">
        <v>159</v>
      </c>
      <c r="E107" s="219"/>
      <c r="F107" s="219"/>
      <c r="G107" s="219"/>
      <c r="H107" s="219"/>
      <c r="I107" s="39"/>
      <c r="J107" s="39"/>
      <c r="K107" s="39"/>
      <c r="L107" s="39"/>
      <c r="M107" s="39"/>
      <c r="N107" s="220">
        <f>ROUND(N88*T107,2)</f>
        <v>0</v>
      </c>
      <c r="O107" s="221"/>
      <c r="P107" s="221"/>
      <c r="Q107" s="221"/>
      <c r="R107" s="40"/>
      <c r="S107" s="145"/>
      <c r="T107" s="146"/>
      <c r="U107" s="147" t="s">
        <v>45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9" t="s">
        <v>155</v>
      </c>
      <c r="AZ107" s="148"/>
      <c r="BA107" s="148"/>
      <c r="BB107" s="148"/>
      <c r="BC107" s="148"/>
      <c r="BD107" s="148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88</v>
      </c>
      <c r="BK107" s="148"/>
      <c r="BL107" s="148"/>
      <c r="BM107" s="148"/>
    </row>
    <row r="108" spans="2:65" s="1" customFormat="1" ht="18" customHeight="1" hidden="1">
      <c r="B108" s="38"/>
      <c r="C108" s="39"/>
      <c r="D108" s="109" t="s">
        <v>160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220">
        <f>ROUND(N88*T108,2)</f>
        <v>0</v>
      </c>
      <c r="O108" s="221"/>
      <c r="P108" s="221"/>
      <c r="Q108" s="221"/>
      <c r="R108" s="40"/>
      <c r="S108" s="145"/>
      <c r="T108" s="151"/>
      <c r="U108" s="152" t="s">
        <v>45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9" t="s">
        <v>161</v>
      </c>
      <c r="AZ108" s="148"/>
      <c r="BA108" s="148"/>
      <c r="BB108" s="148"/>
      <c r="BC108" s="148"/>
      <c r="BD108" s="148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88</v>
      </c>
      <c r="BK108" s="148"/>
      <c r="BL108" s="148"/>
      <c r="BM108" s="148"/>
    </row>
    <row r="109" spans="2:21" s="1" customFormat="1" ht="13.5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  <c r="T109" s="132"/>
      <c r="U109" s="132"/>
    </row>
    <row r="110" spans="2:21" s="1" customFormat="1" ht="29.25" customHeight="1">
      <c r="B110" s="38"/>
      <c r="C110" s="120" t="s">
        <v>134</v>
      </c>
      <c r="D110" s="121"/>
      <c r="E110" s="121"/>
      <c r="F110" s="121"/>
      <c r="G110" s="121"/>
      <c r="H110" s="121"/>
      <c r="I110" s="121"/>
      <c r="J110" s="121"/>
      <c r="K110" s="121"/>
      <c r="L110" s="215">
        <f>ROUND(SUM(N88+N102),2)</f>
        <v>0</v>
      </c>
      <c r="M110" s="215"/>
      <c r="N110" s="215"/>
      <c r="O110" s="215"/>
      <c r="P110" s="215"/>
      <c r="Q110" s="215"/>
      <c r="R110" s="40"/>
      <c r="T110" s="132"/>
      <c r="U110" s="132"/>
    </row>
    <row r="111" spans="2:21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T111" s="132"/>
      <c r="U111" s="132"/>
    </row>
    <row r="115" spans="2:18" s="1" customFormat="1" ht="6.95" customHeight="1"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7"/>
    </row>
    <row r="116" spans="2:18" s="1" customFormat="1" ht="36.95" customHeight="1">
      <c r="B116" s="38"/>
      <c r="C116" s="238" t="s">
        <v>162</v>
      </c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40"/>
    </row>
    <row r="117" spans="2:18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30" customHeight="1">
      <c r="B118" s="38"/>
      <c r="C118" s="33" t="s">
        <v>19</v>
      </c>
      <c r="D118" s="39"/>
      <c r="E118" s="39"/>
      <c r="F118" s="284" t="str">
        <f>F6</f>
        <v>Stavební úpravy Radnice Šluknov bez imobil</v>
      </c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39"/>
      <c r="R118" s="40"/>
    </row>
    <row r="119" spans="2:18" s="1" customFormat="1" ht="36.95" customHeight="1">
      <c r="B119" s="38"/>
      <c r="C119" s="72" t="s">
        <v>142</v>
      </c>
      <c r="D119" s="39"/>
      <c r="E119" s="39"/>
      <c r="F119" s="240" t="str">
        <f>F7</f>
        <v>161013.6 - Vzduchotechnika</v>
      </c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39"/>
      <c r="R119" s="40"/>
    </row>
    <row r="120" spans="2:18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18" s="1" customFormat="1" ht="18" customHeight="1">
      <c r="B121" s="38"/>
      <c r="C121" s="33" t="s">
        <v>24</v>
      </c>
      <c r="D121" s="39"/>
      <c r="E121" s="39"/>
      <c r="F121" s="31" t="str">
        <f>F9</f>
        <v>Šluknov</v>
      </c>
      <c r="G121" s="39"/>
      <c r="H121" s="39"/>
      <c r="I121" s="39"/>
      <c r="J121" s="39"/>
      <c r="K121" s="33" t="s">
        <v>26</v>
      </c>
      <c r="L121" s="39"/>
      <c r="M121" s="279" t="str">
        <f>IF(O9="","",O9)</f>
        <v>10. 12. 2014</v>
      </c>
      <c r="N121" s="279"/>
      <c r="O121" s="279"/>
      <c r="P121" s="279"/>
      <c r="Q121" s="39"/>
      <c r="R121" s="40"/>
    </row>
    <row r="122" spans="2:18" s="1" customFormat="1" ht="6.9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18" s="1" customFormat="1" ht="15">
      <c r="B123" s="38"/>
      <c r="C123" s="33" t="s">
        <v>28</v>
      </c>
      <c r="D123" s="39"/>
      <c r="E123" s="39"/>
      <c r="F123" s="31" t="str">
        <f>E12</f>
        <v>Město Šluknov</v>
      </c>
      <c r="G123" s="39"/>
      <c r="H123" s="39"/>
      <c r="I123" s="39"/>
      <c r="J123" s="39"/>
      <c r="K123" s="33" t="s">
        <v>35</v>
      </c>
      <c r="L123" s="39"/>
      <c r="M123" s="253" t="str">
        <f>E18</f>
        <v>Multitechnik Divize II, s.r.o.</v>
      </c>
      <c r="N123" s="253"/>
      <c r="O123" s="253"/>
      <c r="P123" s="253"/>
      <c r="Q123" s="253"/>
      <c r="R123" s="40"/>
    </row>
    <row r="124" spans="2:18" s="1" customFormat="1" ht="14.45" customHeight="1">
      <c r="B124" s="38"/>
      <c r="C124" s="33" t="s">
        <v>33</v>
      </c>
      <c r="D124" s="39"/>
      <c r="E124" s="39"/>
      <c r="F124" s="31" t="str">
        <f>IF(E15="","",E15)</f>
        <v>Vyplň údaj</v>
      </c>
      <c r="G124" s="39"/>
      <c r="H124" s="39"/>
      <c r="I124" s="39"/>
      <c r="J124" s="39"/>
      <c r="K124" s="33" t="s">
        <v>38</v>
      </c>
      <c r="L124" s="39"/>
      <c r="M124" s="253" t="str">
        <f>E21</f>
        <v>Ing. Kulík Milan</v>
      </c>
      <c r="N124" s="253"/>
      <c r="O124" s="253"/>
      <c r="P124" s="253"/>
      <c r="Q124" s="253"/>
      <c r="R124" s="40"/>
    </row>
    <row r="125" spans="2:18" s="1" customFormat="1" ht="10.3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27" s="8" customFormat="1" ht="29.25" customHeight="1">
      <c r="B126" s="153"/>
      <c r="C126" s="154" t="s">
        <v>163</v>
      </c>
      <c r="D126" s="155" t="s">
        <v>164</v>
      </c>
      <c r="E126" s="155" t="s">
        <v>62</v>
      </c>
      <c r="F126" s="280" t="s">
        <v>165</v>
      </c>
      <c r="G126" s="280"/>
      <c r="H126" s="280"/>
      <c r="I126" s="280"/>
      <c r="J126" s="155" t="s">
        <v>166</v>
      </c>
      <c r="K126" s="155" t="s">
        <v>167</v>
      </c>
      <c r="L126" s="281" t="s">
        <v>168</v>
      </c>
      <c r="M126" s="281"/>
      <c r="N126" s="280" t="s">
        <v>147</v>
      </c>
      <c r="O126" s="280"/>
      <c r="P126" s="280"/>
      <c r="Q126" s="282"/>
      <c r="R126" s="156"/>
      <c r="T126" s="83" t="s">
        <v>169</v>
      </c>
      <c r="U126" s="84" t="s">
        <v>44</v>
      </c>
      <c r="V126" s="84" t="s">
        <v>170</v>
      </c>
      <c r="W126" s="84" t="s">
        <v>171</v>
      </c>
      <c r="X126" s="84" t="s">
        <v>172</v>
      </c>
      <c r="Y126" s="84" t="s">
        <v>173</v>
      </c>
      <c r="Z126" s="84" t="s">
        <v>174</v>
      </c>
      <c r="AA126" s="85" t="s">
        <v>175</v>
      </c>
    </row>
    <row r="127" spans="2:63" s="1" customFormat="1" ht="29.25" customHeight="1">
      <c r="B127" s="38"/>
      <c r="C127" s="87" t="s">
        <v>144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19">
        <f>BK127</f>
        <v>0</v>
      </c>
      <c r="O127" s="320"/>
      <c r="P127" s="320"/>
      <c r="Q127" s="320"/>
      <c r="R127" s="40"/>
      <c r="T127" s="86"/>
      <c r="U127" s="54"/>
      <c r="V127" s="54"/>
      <c r="W127" s="157">
        <f>W128+W129+W130+W141+W152+W177+W194+W213+W228+W245+W268+W288+W295+W300+W308</f>
        <v>0</v>
      </c>
      <c r="X127" s="54"/>
      <c r="Y127" s="157">
        <f>Y128+Y129+Y130+Y141+Y152+Y177+Y194+Y213+Y228+Y245+Y268+Y288+Y295+Y300+Y308</f>
        <v>0</v>
      </c>
      <c r="Z127" s="54"/>
      <c r="AA127" s="158">
        <f>AA128+AA129+AA130+AA141+AA152+AA177+AA194+AA213+AA228+AA245+AA268+AA288+AA295+AA300+AA308</f>
        <v>0</v>
      </c>
      <c r="AT127" s="21" t="s">
        <v>79</v>
      </c>
      <c r="AU127" s="21" t="s">
        <v>149</v>
      </c>
      <c r="BK127" s="159">
        <f>BK128+BK129+BK130+BK141+BK152+BK177+BK194+BK213+BK228+BK245+BK268+BK288+BK295+BK300+BK308</f>
        <v>0</v>
      </c>
    </row>
    <row r="128" spans="2:65" s="1" customFormat="1" ht="22.5" customHeight="1">
      <c r="B128" s="38"/>
      <c r="C128" s="171" t="s">
        <v>88</v>
      </c>
      <c r="D128" s="171" t="s">
        <v>177</v>
      </c>
      <c r="E128" s="172" t="s">
        <v>3361</v>
      </c>
      <c r="F128" s="265" t="s">
        <v>3362</v>
      </c>
      <c r="G128" s="265"/>
      <c r="H128" s="265"/>
      <c r="I128" s="265"/>
      <c r="J128" s="173" t="s">
        <v>166</v>
      </c>
      <c r="K128" s="174">
        <v>0</v>
      </c>
      <c r="L128" s="266">
        <v>0</v>
      </c>
      <c r="M128" s="267"/>
      <c r="N128" s="268">
        <f>ROUND(L128*K128,2)</f>
        <v>0</v>
      </c>
      <c r="O128" s="268"/>
      <c r="P128" s="268"/>
      <c r="Q128" s="268"/>
      <c r="R128" s="40"/>
      <c r="T128" s="175" t="s">
        <v>22</v>
      </c>
      <c r="U128" s="47" t="s">
        <v>45</v>
      </c>
      <c r="V128" s="39"/>
      <c r="W128" s="176">
        <f>V128*K128</f>
        <v>0</v>
      </c>
      <c r="X128" s="176">
        <v>0</v>
      </c>
      <c r="Y128" s="176">
        <f>X128*K128</f>
        <v>0</v>
      </c>
      <c r="Z128" s="176">
        <v>0</v>
      </c>
      <c r="AA128" s="177">
        <f>Z128*K128</f>
        <v>0</v>
      </c>
      <c r="AR128" s="21" t="s">
        <v>181</v>
      </c>
      <c r="AT128" s="21" t="s">
        <v>177</v>
      </c>
      <c r="AU128" s="21" t="s">
        <v>80</v>
      </c>
      <c r="AY128" s="21" t="s">
        <v>176</v>
      </c>
      <c r="BE128" s="113">
        <f>IF(U128="základní",N128,0)</f>
        <v>0</v>
      </c>
      <c r="BF128" s="113">
        <f>IF(U128="snížená",N128,0)</f>
        <v>0</v>
      </c>
      <c r="BG128" s="113">
        <f>IF(U128="zákl. přenesená",N128,0)</f>
        <v>0</v>
      </c>
      <c r="BH128" s="113">
        <f>IF(U128="sníž. přenesená",N128,0)</f>
        <v>0</v>
      </c>
      <c r="BI128" s="113">
        <f>IF(U128="nulová",N128,0)</f>
        <v>0</v>
      </c>
      <c r="BJ128" s="21" t="s">
        <v>88</v>
      </c>
      <c r="BK128" s="113">
        <f>ROUND(L128*K128,2)</f>
        <v>0</v>
      </c>
      <c r="BL128" s="21" t="s">
        <v>181</v>
      </c>
      <c r="BM128" s="21" t="s">
        <v>88</v>
      </c>
    </row>
    <row r="129" spans="2:47" s="1" customFormat="1" ht="22.5" customHeight="1">
      <c r="B129" s="38"/>
      <c r="C129" s="39"/>
      <c r="D129" s="39"/>
      <c r="E129" s="39"/>
      <c r="F129" s="315" t="s">
        <v>3363</v>
      </c>
      <c r="G129" s="316"/>
      <c r="H129" s="316"/>
      <c r="I129" s="316"/>
      <c r="J129" s="39"/>
      <c r="K129" s="39"/>
      <c r="L129" s="39"/>
      <c r="M129" s="39"/>
      <c r="N129" s="39"/>
      <c r="O129" s="39"/>
      <c r="P129" s="39"/>
      <c r="Q129" s="39"/>
      <c r="R129" s="40"/>
      <c r="T129" s="146"/>
      <c r="U129" s="39"/>
      <c r="V129" s="39"/>
      <c r="W129" s="39"/>
      <c r="X129" s="39"/>
      <c r="Y129" s="39"/>
      <c r="Z129" s="39"/>
      <c r="AA129" s="81"/>
      <c r="AT129" s="21" t="s">
        <v>475</v>
      </c>
      <c r="AU129" s="21" t="s">
        <v>80</v>
      </c>
    </row>
    <row r="130" spans="2:63" s="9" customFormat="1" ht="37.35" customHeight="1">
      <c r="B130" s="160"/>
      <c r="C130" s="161"/>
      <c r="D130" s="162" t="s">
        <v>3349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301">
        <f>BK130</f>
        <v>0</v>
      </c>
      <c r="O130" s="302"/>
      <c r="P130" s="302"/>
      <c r="Q130" s="302"/>
      <c r="R130" s="163"/>
      <c r="T130" s="164"/>
      <c r="U130" s="161"/>
      <c r="V130" s="161"/>
      <c r="W130" s="165">
        <f>SUM(W131:W140)</f>
        <v>0</v>
      </c>
      <c r="X130" s="161"/>
      <c r="Y130" s="165">
        <f>SUM(Y131:Y140)</f>
        <v>0</v>
      </c>
      <c r="Z130" s="161"/>
      <c r="AA130" s="166">
        <f>SUM(AA131:AA140)</f>
        <v>0</v>
      </c>
      <c r="AR130" s="167" t="s">
        <v>88</v>
      </c>
      <c r="AT130" s="168" t="s">
        <v>79</v>
      </c>
      <c r="AU130" s="168" t="s">
        <v>80</v>
      </c>
      <c r="AY130" s="167" t="s">
        <v>176</v>
      </c>
      <c r="BK130" s="169">
        <f>SUM(BK131:BK140)</f>
        <v>0</v>
      </c>
    </row>
    <row r="131" spans="2:65" s="1" customFormat="1" ht="22.5" customHeight="1">
      <c r="B131" s="38"/>
      <c r="C131" s="171" t="s">
        <v>140</v>
      </c>
      <c r="D131" s="171" t="s">
        <v>177</v>
      </c>
      <c r="E131" s="172" t="s">
        <v>3364</v>
      </c>
      <c r="F131" s="265" t="s">
        <v>3365</v>
      </c>
      <c r="G131" s="265"/>
      <c r="H131" s="265"/>
      <c r="I131" s="265"/>
      <c r="J131" s="173" t="s">
        <v>2279</v>
      </c>
      <c r="K131" s="174">
        <v>1</v>
      </c>
      <c r="L131" s="266">
        <v>0</v>
      </c>
      <c r="M131" s="267"/>
      <c r="N131" s="268">
        <f>ROUND(L131*K131,2)</f>
        <v>0</v>
      </c>
      <c r="O131" s="268"/>
      <c r="P131" s="268"/>
      <c r="Q131" s="268"/>
      <c r="R131" s="40"/>
      <c r="T131" s="175" t="s">
        <v>22</v>
      </c>
      <c r="U131" s="47" t="s">
        <v>45</v>
      </c>
      <c r="V131" s="39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1" t="s">
        <v>181</v>
      </c>
      <c r="AT131" s="21" t="s">
        <v>177</v>
      </c>
      <c r="AU131" s="21" t="s">
        <v>88</v>
      </c>
      <c r="AY131" s="21" t="s">
        <v>176</v>
      </c>
      <c r="BE131" s="113">
        <f>IF(U131="základní",N131,0)</f>
        <v>0</v>
      </c>
      <c r="BF131" s="113">
        <f>IF(U131="snížená",N131,0)</f>
        <v>0</v>
      </c>
      <c r="BG131" s="113">
        <f>IF(U131="zákl. přenesená",N131,0)</f>
        <v>0</v>
      </c>
      <c r="BH131" s="113">
        <f>IF(U131="sníž. přenesená",N131,0)</f>
        <v>0</v>
      </c>
      <c r="BI131" s="113">
        <f>IF(U131="nulová",N131,0)</f>
        <v>0</v>
      </c>
      <c r="BJ131" s="21" t="s">
        <v>88</v>
      </c>
      <c r="BK131" s="113">
        <f>ROUND(L131*K131,2)</f>
        <v>0</v>
      </c>
      <c r="BL131" s="21" t="s">
        <v>181</v>
      </c>
      <c r="BM131" s="21" t="s">
        <v>140</v>
      </c>
    </row>
    <row r="132" spans="2:47" s="1" customFormat="1" ht="22.5" customHeight="1">
      <c r="B132" s="38"/>
      <c r="C132" s="39"/>
      <c r="D132" s="39"/>
      <c r="E132" s="39"/>
      <c r="F132" s="315" t="s">
        <v>3366</v>
      </c>
      <c r="G132" s="316"/>
      <c r="H132" s="316"/>
      <c r="I132" s="316"/>
      <c r="J132" s="39"/>
      <c r="K132" s="39"/>
      <c r="L132" s="39"/>
      <c r="M132" s="39"/>
      <c r="N132" s="39"/>
      <c r="O132" s="39"/>
      <c r="P132" s="39"/>
      <c r="Q132" s="39"/>
      <c r="R132" s="40"/>
      <c r="T132" s="146"/>
      <c r="U132" s="39"/>
      <c r="V132" s="39"/>
      <c r="W132" s="39"/>
      <c r="X132" s="39"/>
      <c r="Y132" s="39"/>
      <c r="Z132" s="39"/>
      <c r="AA132" s="81"/>
      <c r="AT132" s="21" t="s">
        <v>475</v>
      </c>
      <c r="AU132" s="21" t="s">
        <v>88</v>
      </c>
    </row>
    <row r="133" spans="2:65" s="1" customFormat="1" ht="22.5" customHeight="1">
      <c r="B133" s="38"/>
      <c r="C133" s="171" t="s">
        <v>186</v>
      </c>
      <c r="D133" s="171" t="s">
        <v>177</v>
      </c>
      <c r="E133" s="172" t="s">
        <v>3367</v>
      </c>
      <c r="F133" s="265" t="s">
        <v>3368</v>
      </c>
      <c r="G133" s="265"/>
      <c r="H133" s="265"/>
      <c r="I133" s="265"/>
      <c r="J133" s="173" t="s">
        <v>2279</v>
      </c>
      <c r="K133" s="174">
        <v>1</v>
      </c>
      <c r="L133" s="266">
        <v>0</v>
      </c>
      <c r="M133" s="267"/>
      <c r="N133" s="268">
        <f>ROUND(L133*K133,2)</f>
        <v>0</v>
      </c>
      <c r="O133" s="268"/>
      <c r="P133" s="268"/>
      <c r="Q133" s="268"/>
      <c r="R133" s="40"/>
      <c r="T133" s="175" t="s">
        <v>22</v>
      </c>
      <c r="U133" s="47" t="s">
        <v>45</v>
      </c>
      <c r="V133" s="39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1" t="s">
        <v>181</v>
      </c>
      <c r="AT133" s="21" t="s">
        <v>177</v>
      </c>
      <c r="AU133" s="21" t="s">
        <v>88</v>
      </c>
      <c r="AY133" s="21" t="s">
        <v>176</v>
      </c>
      <c r="BE133" s="113">
        <f>IF(U133="základní",N133,0)</f>
        <v>0</v>
      </c>
      <c r="BF133" s="113">
        <f>IF(U133="snížená",N133,0)</f>
        <v>0</v>
      </c>
      <c r="BG133" s="113">
        <f>IF(U133="zákl. přenesená",N133,0)</f>
        <v>0</v>
      </c>
      <c r="BH133" s="113">
        <f>IF(U133="sníž. přenesená",N133,0)</f>
        <v>0</v>
      </c>
      <c r="BI133" s="113">
        <f>IF(U133="nulová",N133,0)</f>
        <v>0</v>
      </c>
      <c r="BJ133" s="21" t="s">
        <v>88</v>
      </c>
      <c r="BK133" s="113">
        <f>ROUND(L133*K133,2)</f>
        <v>0</v>
      </c>
      <c r="BL133" s="21" t="s">
        <v>181</v>
      </c>
      <c r="BM133" s="21" t="s">
        <v>186</v>
      </c>
    </row>
    <row r="134" spans="2:47" s="1" customFormat="1" ht="22.5" customHeight="1">
      <c r="B134" s="38"/>
      <c r="C134" s="39"/>
      <c r="D134" s="39"/>
      <c r="E134" s="39"/>
      <c r="F134" s="315" t="s">
        <v>3366</v>
      </c>
      <c r="G134" s="316"/>
      <c r="H134" s="316"/>
      <c r="I134" s="316"/>
      <c r="J134" s="39"/>
      <c r="K134" s="39"/>
      <c r="L134" s="39"/>
      <c r="M134" s="39"/>
      <c r="N134" s="39"/>
      <c r="O134" s="39"/>
      <c r="P134" s="39"/>
      <c r="Q134" s="39"/>
      <c r="R134" s="40"/>
      <c r="T134" s="146"/>
      <c r="U134" s="39"/>
      <c r="V134" s="39"/>
      <c r="W134" s="39"/>
      <c r="X134" s="39"/>
      <c r="Y134" s="39"/>
      <c r="Z134" s="39"/>
      <c r="AA134" s="81"/>
      <c r="AT134" s="21" t="s">
        <v>475</v>
      </c>
      <c r="AU134" s="21" t="s">
        <v>88</v>
      </c>
    </row>
    <row r="135" spans="2:65" s="1" customFormat="1" ht="22.5" customHeight="1">
      <c r="B135" s="38"/>
      <c r="C135" s="171" t="s">
        <v>181</v>
      </c>
      <c r="D135" s="171" t="s">
        <v>177</v>
      </c>
      <c r="E135" s="172" t="s">
        <v>3369</v>
      </c>
      <c r="F135" s="265" t="s">
        <v>3370</v>
      </c>
      <c r="G135" s="265"/>
      <c r="H135" s="265"/>
      <c r="I135" s="265"/>
      <c r="J135" s="173" t="s">
        <v>2279</v>
      </c>
      <c r="K135" s="174">
        <v>2</v>
      </c>
      <c r="L135" s="266">
        <v>0</v>
      </c>
      <c r="M135" s="267"/>
      <c r="N135" s="268">
        <f>ROUND(L135*K135,2)</f>
        <v>0</v>
      </c>
      <c r="O135" s="268"/>
      <c r="P135" s="268"/>
      <c r="Q135" s="268"/>
      <c r="R135" s="40"/>
      <c r="T135" s="175" t="s">
        <v>22</v>
      </c>
      <c r="U135" s="47" t="s">
        <v>45</v>
      </c>
      <c r="V135" s="39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1" t="s">
        <v>181</v>
      </c>
      <c r="AT135" s="21" t="s">
        <v>177</v>
      </c>
      <c r="AU135" s="21" t="s">
        <v>88</v>
      </c>
      <c r="AY135" s="21" t="s">
        <v>176</v>
      </c>
      <c r="BE135" s="113">
        <f>IF(U135="základní",N135,0)</f>
        <v>0</v>
      </c>
      <c r="BF135" s="113">
        <f>IF(U135="snížená",N135,0)</f>
        <v>0</v>
      </c>
      <c r="BG135" s="113">
        <f>IF(U135="zákl. přenesená",N135,0)</f>
        <v>0</v>
      </c>
      <c r="BH135" s="113">
        <f>IF(U135="sníž. přenesená",N135,0)</f>
        <v>0</v>
      </c>
      <c r="BI135" s="113">
        <f>IF(U135="nulová",N135,0)</f>
        <v>0</v>
      </c>
      <c r="BJ135" s="21" t="s">
        <v>88</v>
      </c>
      <c r="BK135" s="113">
        <f>ROUND(L135*K135,2)</f>
        <v>0</v>
      </c>
      <c r="BL135" s="21" t="s">
        <v>181</v>
      </c>
      <c r="BM135" s="21" t="s">
        <v>181</v>
      </c>
    </row>
    <row r="136" spans="2:47" s="1" customFormat="1" ht="22.5" customHeight="1">
      <c r="B136" s="38"/>
      <c r="C136" s="39"/>
      <c r="D136" s="39"/>
      <c r="E136" s="39"/>
      <c r="F136" s="315" t="s">
        <v>3371</v>
      </c>
      <c r="G136" s="316"/>
      <c r="H136" s="316"/>
      <c r="I136" s="316"/>
      <c r="J136" s="39"/>
      <c r="K136" s="39"/>
      <c r="L136" s="39"/>
      <c r="M136" s="39"/>
      <c r="N136" s="39"/>
      <c r="O136" s="39"/>
      <c r="P136" s="39"/>
      <c r="Q136" s="39"/>
      <c r="R136" s="40"/>
      <c r="T136" s="146"/>
      <c r="U136" s="39"/>
      <c r="V136" s="39"/>
      <c r="W136" s="39"/>
      <c r="X136" s="39"/>
      <c r="Y136" s="39"/>
      <c r="Z136" s="39"/>
      <c r="AA136" s="81"/>
      <c r="AT136" s="21" t="s">
        <v>475</v>
      </c>
      <c r="AU136" s="21" t="s">
        <v>88</v>
      </c>
    </row>
    <row r="137" spans="2:65" s="1" customFormat="1" ht="31.5" customHeight="1">
      <c r="B137" s="38"/>
      <c r="C137" s="171" t="s">
        <v>194</v>
      </c>
      <c r="D137" s="171" t="s">
        <v>177</v>
      </c>
      <c r="E137" s="172" t="s">
        <v>3372</v>
      </c>
      <c r="F137" s="265" t="s">
        <v>3373</v>
      </c>
      <c r="G137" s="265"/>
      <c r="H137" s="265"/>
      <c r="I137" s="265"/>
      <c r="J137" s="173" t="s">
        <v>2279</v>
      </c>
      <c r="K137" s="174">
        <v>2</v>
      </c>
      <c r="L137" s="266">
        <v>0</v>
      </c>
      <c r="M137" s="267"/>
      <c r="N137" s="268">
        <f>ROUND(L137*K137,2)</f>
        <v>0</v>
      </c>
      <c r="O137" s="268"/>
      <c r="P137" s="268"/>
      <c r="Q137" s="268"/>
      <c r="R137" s="40"/>
      <c r="T137" s="175" t="s">
        <v>22</v>
      </c>
      <c r="U137" s="47" t="s">
        <v>45</v>
      </c>
      <c r="V137" s="39"/>
      <c r="W137" s="176">
        <f>V137*K137</f>
        <v>0</v>
      </c>
      <c r="X137" s="176">
        <v>0</v>
      </c>
      <c r="Y137" s="176">
        <f>X137*K137</f>
        <v>0</v>
      </c>
      <c r="Z137" s="176">
        <v>0</v>
      </c>
      <c r="AA137" s="177">
        <f>Z137*K137</f>
        <v>0</v>
      </c>
      <c r="AR137" s="21" t="s">
        <v>181</v>
      </c>
      <c r="AT137" s="21" t="s">
        <v>177</v>
      </c>
      <c r="AU137" s="21" t="s">
        <v>88</v>
      </c>
      <c r="AY137" s="21" t="s">
        <v>176</v>
      </c>
      <c r="BE137" s="113">
        <f>IF(U137="základní",N137,0)</f>
        <v>0</v>
      </c>
      <c r="BF137" s="113">
        <f>IF(U137="snížená",N137,0)</f>
        <v>0</v>
      </c>
      <c r="BG137" s="113">
        <f>IF(U137="zákl. přenesená",N137,0)</f>
        <v>0</v>
      </c>
      <c r="BH137" s="113">
        <f>IF(U137="sníž. přenesená",N137,0)</f>
        <v>0</v>
      </c>
      <c r="BI137" s="113">
        <f>IF(U137="nulová",N137,0)</f>
        <v>0</v>
      </c>
      <c r="BJ137" s="21" t="s">
        <v>88</v>
      </c>
      <c r="BK137" s="113">
        <f>ROUND(L137*K137,2)</f>
        <v>0</v>
      </c>
      <c r="BL137" s="21" t="s">
        <v>181</v>
      </c>
      <c r="BM137" s="21" t="s">
        <v>194</v>
      </c>
    </row>
    <row r="138" spans="2:47" s="1" customFormat="1" ht="22.5" customHeight="1">
      <c r="B138" s="38"/>
      <c r="C138" s="39"/>
      <c r="D138" s="39"/>
      <c r="E138" s="39"/>
      <c r="F138" s="315" t="s">
        <v>3374</v>
      </c>
      <c r="G138" s="316"/>
      <c r="H138" s="316"/>
      <c r="I138" s="316"/>
      <c r="J138" s="39"/>
      <c r="K138" s="39"/>
      <c r="L138" s="39"/>
      <c r="M138" s="39"/>
      <c r="N138" s="39"/>
      <c r="O138" s="39"/>
      <c r="P138" s="39"/>
      <c r="Q138" s="39"/>
      <c r="R138" s="40"/>
      <c r="T138" s="146"/>
      <c r="U138" s="39"/>
      <c r="V138" s="39"/>
      <c r="W138" s="39"/>
      <c r="X138" s="39"/>
      <c r="Y138" s="39"/>
      <c r="Z138" s="39"/>
      <c r="AA138" s="81"/>
      <c r="AT138" s="21" t="s">
        <v>475</v>
      </c>
      <c r="AU138" s="21" t="s">
        <v>88</v>
      </c>
    </row>
    <row r="139" spans="2:65" s="1" customFormat="1" ht="22.5" customHeight="1">
      <c r="B139" s="38"/>
      <c r="C139" s="171" t="s">
        <v>201</v>
      </c>
      <c r="D139" s="171" t="s">
        <v>177</v>
      </c>
      <c r="E139" s="172" t="s">
        <v>3375</v>
      </c>
      <c r="F139" s="265" t="s">
        <v>3376</v>
      </c>
      <c r="G139" s="265"/>
      <c r="H139" s="265"/>
      <c r="I139" s="265"/>
      <c r="J139" s="173" t="s">
        <v>1704</v>
      </c>
      <c r="K139" s="174">
        <v>1</v>
      </c>
      <c r="L139" s="266">
        <v>0</v>
      </c>
      <c r="M139" s="267"/>
      <c r="N139" s="268">
        <f>ROUND(L139*K139,2)</f>
        <v>0</v>
      </c>
      <c r="O139" s="268"/>
      <c r="P139" s="268"/>
      <c r="Q139" s="268"/>
      <c r="R139" s="40"/>
      <c r="T139" s="175" t="s">
        <v>22</v>
      </c>
      <c r="U139" s="47" t="s">
        <v>45</v>
      </c>
      <c r="V139" s="39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1" t="s">
        <v>181</v>
      </c>
      <c r="AT139" s="21" t="s">
        <v>177</v>
      </c>
      <c r="AU139" s="21" t="s">
        <v>88</v>
      </c>
      <c r="AY139" s="21" t="s">
        <v>176</v>
      </c>
      <c r="BE139" s="113">
        <f>IF(U139="základní",N139,0)</f>
        <v>0</v>
      </c>
      <c r="BF139" s="113">
        <f>IF(U139="snížená",N139,0)</f>
        <v>0</v>
      </c>
      <c r="BG139" s="113">
        <f>IF(U139="zákl. přenesená",N139,0)</f>
        <v>0</v>
      </c>
      <c r="BH139" s="113">
        <f>IF(U139="sníž. přenesená",N139,0)</f>
        <v>0</v>
      </c>
      <c r="BI139" s="113">
        <f>IF(U139="nulová",N139,0)</f>
        <v>0</v>
      </c>
      <c r="BJ139" s="21" t="s">
        <v>88</v>
      </c>
      <c r="BK139" s="113">
        <f>ROUND(L139*K139,2)</f>
        <v>0</v>
      </c>
      <c r="BL139" s="21" t="s">
        <v>181</v>
      </c>
      <c r="BM139" s="21" t="s">
        <v>201</v>
      </c>
    </row>
    <row r="140" spans="2:47" s="1" customFormat="1" ht="22.5" customHeight="1">
      <c r="B140" s="38"/>
      <c r="C140" s="39"/>
      <c r="D140" s="39"/>
      <c r="E140" s="39"/>
      <c r="F140" s="315" t="s">
        <v>3377</v>
      </c>
      <c r="G140" s="316"/>
      <c r="H140" s="316"/>
      <c r="I140" s="316"/>
      <c r="J140" s="39"/>
      <c r="K140" s="39"/>
      <c r="L140" s="39"/>
      <c r="M140" s="39"/>
      <c r="N140" s="39"/>
      <c r="O140" s="39"/>
      <c r="P140" s="39"/>
      <c r="Q140" s="39"/>
      <c r="R140" s="40"/>
      <c r="T140" s="146"/>
      <c r="U140" s="39"/>
      <c r="V140" s="39"/>
      <c r="W140" s="39"/>
      <c r="X140" s="39"/>
      <c r="Y140" s="39"/>
      <c r="Z140" s="39"/>
      <c r="AA140" s="81"/>
      <c r="AT140" s="21" t="s">
        <v>475</v>
      </c>
      <c r="AU140" s="21" t="s">
        <v>88</v>
      </c>
    </row>
    <row r="141" spans="2:63" s="9" customFormat="1" ht="37.35" customHeight="1">
      <c r="B141" s="160"/>
      <c r="C141" s="161"/>
      <c r="D141" s="162" t="s">
        <v>3350</v>
      </c>
      <c r="E141" s="162"/>
      <c r="F141" s="162"/>
      <c r="G141" s="162"/>
      <c r="H141" s="162"/>
      <c r="I141" s="162"/>
      <c r="J141" s="162"/>
      <c r="K141" s="162"/>
      <c r="L141" s="162"/>
      <c r="M141" s="162"/>
      <c r="N141" s="301">
        <f>BK141</f>
        <v>0</v>
      </c>
      <c r="O141" s="302"/>
      <c r="P141" s="302"/>
      <c r="Q141" s="302"/>
      <c r="R141" s="163"/>
      <c r="T141" s="164"/>
      <c r="U141" s="161"/>
      <c r="V141" s="161"/>
      <c r="W141" s="165">
        <f>SUM(W142:W151)</f>
        <v>0</v>
      </c>
      <c r="X141" s="161"/>
      <c r="Y141" s="165">
        <f>SUM(Y142:Y151)</f>
        <v>0</v>
      </c>
      <c r="Z141" s="161"/>
      <c r="AA141" s="166">
        <f>SUM(AA142:AA151)</f>
        <v>0</v>
      </c>
      <c r="AR141" s="167" t="s">
        <v>88</v>
      </c>
      <c r="AT141" s="168" t="s">
        <v>79</v>
      </c>
      <c r="AU141" s="168" t="s">
        <v>80</v>
      </c>
      <c r="AY141" s="167" t="s">
        <v>176</v>
      </c>
      <c r="BK141" s="169">
        <f>SUM(BK142:BK151)</f>
        <v>0</v>
      </c>
    </row>
    <row r="142" spans="2:65" s="1" customFormat="1" ht="22.5" customHeight="1">
      <c r="B142" s="38"/>
      <c r="C142" s="171" t="s">
        <v>205</v>
      </c>
      <c r="D142" s="171" t="s">
        <v>177</v>
      </c>
      <c r="E142" s="172" t="s">
        <v>3378</v>
      </c>
      <c r="F142" s="265" t="s">
        <v>3365</v>
      </c>
      <c r="G142" s="265"/>
      <c r="H142" s="265"/>
      <c r="I142" s="265"/>
      <c r="J142" s="173" t="s">
        <v>2279</v>
      </c>
      <c r="K142" s="174">
        <v>1</v>
      </c>
      <c r="L142" s="266">
        <v>0</v>
      </c>
      <c r="M142" s="267"/>
      <c r="N142" s="268">
        <f>ROUND(L142*K142,2)</f>
        <v>0</v>
      </c>
      <c r="O142" s="268"/>
      <c r="P142" s="268"/>
      <c r="Q142" s="268"/>
      <c r="R142" s="40"/>
      <c r="T142" s="175" t="s">
        <v>22</v>
      </c>
      <c r="U142" s="47" t="s">
        <v>45</v>
      </c>
      <c r="V142" s="39"/>
      <c r="W142" s="176">
        <f>V142*K142</f>
        <v>0</v>
      </c>
      <c r="X142" s="176">
        <v>0</v>
      </c>
      <c r="Y142" s="176">
        <f>X142*K142</f>
        <v>0</v>
      </c>
      <c r="Z142" s="176">
        <v>0</v>
      </c>
      <c r="AA142" s="177">
        <f>Z142*K142</f>
        <v>0</v>
      </c>
      <c r="AR142" s="21" t="s">
        <v>181</v>
      </c>
      <c r="AT142" s="21" t="s">
        <v>177</v>
      </c>
      <c r="AU142" s="21" t="s">
        <v>88</v>
      </c>
      <c r="AY142" s="21" t="s">
        <v>176</v>
      </c>
      <c r="BE142" s="113">
        <f>IF(U142="základní",N142,0)</f>
        <v>0</v>
      </c>
      <c r="BF142" s="113">
        <f>IF(U142="snížená",N142,0)</f>
        <v>0</v>
      </c>
      <c r="BG142" s="113">
        <f>IF(U142="zákl. přenesená",N142,0)</f>
        <v>0</v>
      </c>
      <c r="BH142" s="113">
        <f>IF(U142="sníž. přenesená",N142,0)</f>
        <v>0</v>
      </c>
      <c r="BI142" s="113">
        <f>IF(U142="nulová",N142,0)</f>
        <v>0</v>
      </c>
      <c r="BJ142" s="21" t="s">
        <v>88</v>
      </c>
      <c r="BK142" s="113">
        <f>ROUND(L142*K142,2)</f>
        <v>0</v>
      </c>
      <c r="BL142" s="21" t="s">
        <v>181</v>
      </c>
      <c r="BM142" s="21" t="s">
        <v>205</v>
      </c>
    </row>
    <row r="143" spans="2:47" s="1" customFormat="1" ht="22.5" customHeight="1">
      <c r="B143" s="38"/>
      <c r="C143" s="39"/>
      <c r="D143" s="39"/>
      <c r="E143" s="39"/>
      <c r="F143" s="315" t="s">
        <v>3366</v>
      </c>
      <c r="G143" s="316"/>
      <c r="H143" s="316"/>
      <c r="I143" s="316"/>
      <c r="J143" s="39"/>
      <c r="K143" s="39"/>
      <c r="L143" s="39"/>
      <c r="M143" s="39"/>
      <c r="N143" s="39"/>
      <c r="O143" s="39"/>
      <c r="P143" s="39"/>
      <c r="Q143" s="39"/>
      <c r="R143" s="40"/>
      <c r="T143" s="146"/>
      <c r="U143" s="39"/>
      <c r="V143" s="39"/>
      <c r="W143" s="39"/>
      <c r="X143" s="39"/>
      <c r="Y143" s="39"/>
      <c r="Z143" s="39"/>
      <c r="AA143" s="81"/>
      <c r="AT143" s="21" t="s">
        <v>475</v>
      </c>
      <c r="AU143" s="21" t="s">
        <v>88</v>
      </c>
    </row>
    <row r="144" spans="2:65" s="1" customFormat="1" ht="22.5" customHeight="1">
      <c r="B144" s="38"/>
      <c r="C144" s="171" t="s">
        <v>209</v>
      </c>
      <c r="D144" s="171" t="s">
        <v>177</v>
      </c>
      <c r="E144" s="172" t="s">
        <v>3379</v>
      </c>
      <c r="F144" s="265" t="s">
        <v>3368</v>
      </c>
      <c r="G144" s="265"/>
      <c r="H144" s="265"/>
      <c r="I144" s="265"/>
      <c r="J144" s="173" t="s">
        <v>2279</v>
      </c>
      <c r="K144" s="174">
        <v>1</v>
      </c>
      <c r="L144" s="266">
        <v>0</v>
      </c>
      <c r="M144" s="267"/>
      <c r="N144" s="268">
        <f>ROUND(L144*K144,2)</f>
        <v>0</v>
      </c>
      <c r="O144" s="268"/>
      <c r="P144" s="268"/>
      <c r="Q144" s="268"/>
      <c r="R144" s="40"/>
      <c r="T144" s="175" t="s">
        <v>22</v>
      </c>
      <c r="U144" s="47" t="s">
        <v>45</v>
      </c>
      <c r="V144" s="39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1" t="s">
        <v>181</v>
      </c>
      <c r="AT144" s="21" t="s">
        <v>177</v>
      </c>
      <c r="AU144" s="21" t="s">
        <v>88</v>
      </c>
      <c r="AY144" s="21" t="s">
        <v>176</v>
      </c>
      <c r="BE144" s="113">
        <f>IF(U144="základní",N144,0)</f>
        <v>0</v>
      </c>
      <c r="BF144" s="113">
        <f>IF(U144="snížená",N144,0)</f>
        <v>0</v>
      </c>
      <c r="BG144" s="113">
        <f>IF(U144="zákl. přenesená",N144,0)</f>
        <v>0</v>
      </c>
      <c r="BH144" s="113">
        <f>IF(U144="sníž. přenesená",N144,0)</f>
        <v>0</v>
      </c>
      <c r="BI144" s="113">
        <f>IF(U144="nulová",N144,0)</f>
        <v>0</v>
      </c>
      <c r="BJ144" s="21" t="s">
        <v>88</v>
      </c>
      <c r="BK144" s="113">
        <f>ROUND(L144*K144,2)</f>
        <v>0</v>
      </c>
      <c r="BL144" s="21" t="s">
        <v>181</v>
      </c>
      <c r="BM144" s="21" t="s">
        <v>209</v>
      </c>
    </row>
    <row r="145" spans="2:47" s="1" customFormat="1" ht="22.5" customHeight="1">
      <c r="B145" s="38"/>
      <c r="C145" s="39"/>
      <c r="D145" s="39"/>
      <c r="E145" s="39"/>
      <c r="F145" s="315" t="s">
        <v>3366</v>
      </c>
      <c r="G145" s="316"/>
      <c r="H145" s="316"/>
      <c r="I145" s="316"/>
      <c r="J145" s="39"/>
      <c r="K145" s="39"/>
      <c r="L145" s="39"/>
      <c r="M145" s="39"/>
      <c r="N145" s="39"/>
      <c r="O145" s="39"/>
      <c r="P145" s="39"/>
      <c r="Q145" s="39"/>
      <c r="R145" s="40"/>
      <c r="T145" s="146"/>
      <c r="U145" s="39"/>
      <c r="V145" s="39"/>
      <c r="W145" s="39"/>
      <c r="X145" s="39"/>
      <c r="Y145" s="39"/>
      <c r="Z145" s="39"/>
      <c r="AA145" s="81"/>
      <c r="AT145" s="21" t="s">
        <v>475</v>
      </c>
      <c r="AU145" s="21" t="s">
        <v>88</v>
      </c>
    </row>
    <row r="146" spans="2:65" s="1" customFormat="1" ht="22.5" customHeight="1">
      <c r="B146" s="38"/>
      <c r="C146" s="171" t="s">
        <v>214</v>
      </c>
      <c r="D146" s="171" t="s">
        <v>177</v>
      </c>
      <c r="E146" s="172" t="s">
        <v>3380</v>
      </c>
      <c r="F146" s="265" t="s">
        <v>3370</v>
      </c>
      <c r="G146" s="265"/>
      <c r="H146" s="265"/>
      <c r="I146" s="265"/>
      <c r="J146" s="173" t="s">
        <v>2279</v>
      </c>
      <c r="K146" s="174">
        <v>1</v>
      </c>
      <c r="L146" s="266">
        <v>0</v>
      </c>
      <c r="M146" s="267"/>
      <c r="N146" s="268">
        <f>ROUND(L146*K146,2)</f>
        <v>0</v>
      </c>
      <c r="O146" s="268"/>
      <c r="P146" s="268"/>
      <c r="Q146" s="268"/>
      <c r="R146" s="40"/>
      <c r="T146" s="175" t="s">
        <v>22</v>
      </c>
      <c r="U146" s="47" t="s">
        <v>45</v>
      </c>
      <c r="V146" s="39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1" t="s">
        <v>181</v>
      </c>
      <c r="AT146" s="21" t="s">
        <v>177</v>
      </c>
      <c r="AU146" s="21" t="s">
        <v>88</v>
      </c>
      <c r="AY146" s="21" t="s">
        <v>176</v>
      </c>
      <c r="BE146" s="113">
        <f>IF(U146="základní",N146,0)</f>
        <v>0</v>
      </c>
      <c r="BF146" s="113">
        <f>IF(U146="snížená",N146,0)</f>
        <v>0</v>
      </c>
      <c r="BG146" s="113">
        <f>IF(U146="zákl. přenesená",N146,0)</f>
        <v>0</v>
      </c>
      <c r="BH146" s="113">
        <f>IF(U146="sníž. přenesená",N146,0)</f>
        <v>0</v>
      </c>
      <c r="BI146" s="113">
        <f>IF(U146="nulová",N146,0)</f>
        <v>0</v>
      </c>
      <c r="BJ146" s="21" t="s">
        <v>88</v>
      </c>
      <c r="BK146" s="113">
        <f>ROUND(L146*K146,2)</f>
        <v>0</v>
      </c>
      <c r="BL146" s="21" t="s">
        <v>181</v>
      </c>
      <c r="BM146" s="21" t="s">
        <v>214</v>
      </c>
    </row>
    <row r="147" spans="2:47" s="1" customFormat="1" ht="22.5" customHeight="1">
      <c r="B147" s="38"/>
      <c r="C147" s="39"/>
      <c r="D147" s="39"/>
      <c r="E147" s="39"/>
      <c r="F147" s="315" t="s">
        <v>3371</v>
      </c>
      <c r="G147" s="316"/>
      <c r="H147" s="316"/>
      <c r="I147" s="316"/>
      <c r="J147" s="39"/>
      <c r="K147" s="39"/>
      <c r="L147" s="39"/>
      <c r="M147" s="39"/>
      <c r="N147" s="39"/>
      <c r="O147" s="39"/>
      <c r="P147" s="39"/>
      <c r="Q147" s="39"/>
      <c r="R147" s="40"/>
      <c r="T147" s="146"/>
      <c r="U147" s="39"/>
      <c r="V147" s="39"/>
      <c r="W147" s="39"/>
      <c r="X147" s="39"/>
      <c r="Y147" s="39"/>
      <c r="Z147" s="39"/>
      <c r="AA147" s="81"/>
      <c r="AT147" s="21" t="s">
        <v>475</v>
      </c>
      <c r="AU147" s="21" t="s">
        <v>88</v>
      </c>
    </row>
    <row r="148" spans="2:65" s="1" customFormat="1" ht="31.5" customHeight="1">
      <c r="B148" s="38"/>
      <c r="C148" s="171" t="s">
        <v>218</v>
      </c>
      <c r="D148" s="171" t="s">
        <v>177</v>
      </c>
      <c r="E148" s="172" t="s">
        <v>3381</v>
      </c>
      <c r="F148" s="265" t="s">
        <v>3382</v>
      </c>
      <c r="G148" s="265"/>
      <c r="H148" s="265"/>
      <c r="I148" s="265"/>
      <c r="J148" s="173" t="s">
        <v>2279</v>
      </c>
      <c r="K148" s="174">
        <v>4</v>
      </c>
      <c r="L148" s="266">
        <v>0</v>
      </c>
      <c r="M148" s="267"/>
      <c r="N148" s="268">
        <f>ROUND(L148*K148,2)</f>
        <v>0</v>
      </c>
      <c r="O148" s="268"/>
      <c r="P148" s="268"/>
      <c r="Q148" s="268"/>
      <c r="R148" s="40"/>
      <c r="T148" s="175" t="s">
        <v>22</v>
      </c>
      <c r="U148" s="47" t="s">
        <v>45</v>
      </c>
      <c r="V148" s="39"/>
      <c r="W148" s="176">
        <f>V148*K148</f>
        <v>0</v>
      </c>
      <c r="X148" s="176">
        <v>0</v>
      </c>
      <c r="Y148" s="176">
        <f>X148*K148</f>
        <v>0</v>
      </c>
      <c r="Z148" s="176">
        <v>0</v>
      </c>
      <c r="AA148" s="177">
        <f>Z148*K148</f>
        <v>0</v>
      </c>
      <c r="AR148" s="21" t="s">
        <v>181</v>
      </c>
      <c r="AT148" s="21" t="s">
        <v>177</v>
      </c>
      <c r="AU148" s="21" t="s">
        <v>88</v>
      </c>
      <c r="AY148" s="21" t="s">
        <v>176</v>
      </c>
      <c r="BE148" s="113">
        <f>IF(U148="základní",N148,0)</f>
        <v>0</v>
      </c>
      <c r="BF148" s="113">
        <f>IF(U148="snížená",N148,0)</f>
        <v>0</v>
      </c>
      <c r="BG148" s="113">
        <f>IF(U148="zákl. přenesená",N148,0)</f>
        <v>0</v>
      </c>
      <c r="BH148" s="113">
        <f>IF(U148="sníž. přenesená",N148,0)</f>
        <v>0</v>
      </c>
      <c r="BI148" s="113">
        <f>IF(U148="nulová",N148,0)</f>
        <v>0</v>
      </c>
      <c r="BJ148" s="21" t="s">
        <v>88</v>
      </c>
      <c r="BK148" s="113">
        <f>ROUND(L148*K148,2)</f>
        <v>0</v>
      </c>
      <c r="BL148" s="21" t="s">
        <v>181</v>
      </c>
      <c r="BM148" s="21" t="s">
        <v>218</v>
      </c>
    </row>
    <row r="149" spans="2:47" s="1" customFormat="1" ht="22.5" customHeight="1">
      <c r="B149" s="38"/>
      <c r="C149" s="39"/>
      <c r="D149" s="39"/>
      <c r="E149" s="39"/>
      <c r="F149" s="315" t="s">
        <v>3374</v>
      </c>
      <c r="G149" s="316"/>
      <c r="H149" s="316"/>
      <c r="I149" s="316"/>
      <c r="J149" s="39"/>
      <c r="K149" s="39"/>
      <c r="L149" s="39"/>
      <c r="M149" s="39"/>
      <c r="N149" s="39"/>
      <c r="O149" s="39"/>
      <c r="P149" s="39"/>
      <c r="Q149" s="39"/>
      <c r="R149" s="40"/>
      <c r="T149" s="146"/>
      <c r="U149" s="39"/>
      <c r="V149" s="39"/>
      <c r="W149" s="39"/>
      <c r="X149" s="39"/>
      <c r="Y149" s="39"/>
      <c r="Z149" s="39"/>
      <c r="AA149" s="81"/>
      <c r="AT149" s="21" t="s">
        <v>475</v>
      </c>
      <c r="AU149" s="21" t="s">
        <v>88</v>
      </c>
    </row>
    <row r="150" spans="2:65" s="1" customFormat="1" ht="31.5" customHeight="1">
      <c r="B150" s="38"/>
      <c r="C150" s="171" t="s">
        <v>222</v>
      </c>
      <c r="D150" s="171" t="s">
        <v>177</v>
      </c>
      <c r="E150" s="172" t="s">
        <v>3383</v>
      </c>
      <c r="F150" s="265" t="s">
        <v>3384</v>
      </c>
      <c r="G150" s="265"/>
      <c r="H150" s="265"/>
      <c r="I150" s="265"/>
      <c r="J150" s="173" t="s">
        <v>1704</v>
      </c>
      <c r="K150" s="174">
        <v>1.5</v>
      </c>
      <c r="L150" s="266">
        <v>0</v>
      </c>
      <c r="M150" s="267"/>
      <c r="N150" s="268">
        <f>ROUND(L150*K150,2)</f>
        <v>0</v>
      </c>
      <c r="O150" s="268"/>
      <c r="P150" s="268"/>
      <c r="Q150" s="268"/>
      <c r="R150" s="40"/>
      <c r="T150" s="175" t="s">
        <v>22</v>
      </c>
      <c r="U150" s="47" t="s">
        <v>45</v>
      </c>
      <c r="V150" s="39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1" t="s">
        <v>181</v>
      </c>
      <c r="AT150" s="21" t="s">
        <v>177</v>
      </c>
      <c r="AU150" s="21" t="s">
        <v>88</v>
      </c>
      <c r="AY150" s="21" t="s">
        <v>176</v>
      </c>
      <c r="BE150" s="113">
        <f>IF(U150="základní",N150,0)</f>
        <v>0</v>
      </c>
      <c r="BF150" s="113">
        <f>IF(U150="snížená",N150,0)</f>
        <v>0</v>
      </c>
      <c r="BG150" s="113">
        <f>IF(U150="zákl. přenesená",N150,0)</f>
        <v>0</v>
      </c>
      <c r="BH150" s="113">
        <f>IF(U150="sníž. přenesená",N150,0)</f>
        <v>0</v>
      </c>
      <c r="BI150" s="113">
        <f>IF(U150="nulová",N150,0)</f>
        <v>0</v>
      </c>
      <c r="BJ150" s="21" t="s">
        <v>88</v>
      </c>
      <c r="BK150" s="113">
        <f>ROUND(L150*K150,2)</f>
        <v>0</v>
      </c>
      <c r="BL150" s="21" t="s">
        <v>181</v>
      </c>
      <c r="BM150" s="21" t="s">
        <v>222</v>
      </c>
    </row>
    <row r="151" spans="2:47" s="1" customFormat="1" ht="22.5" customHeight="1">
      <c r="B151" s="38"/>
      <c r="C151" s="39"/>
      <c r="D151" s="39"/>
      <c r="E151" s="39"/>
      <c r="F151" s="315" t="s">
        <v>3385</v>
      </c>
      <c r="G151" s="316"/>
      <c r="H151" s="316"/>
      <c r="I151" s="316"/>
      <c r="J151" s="39"/>
      <c r="K151" s="39"/>
      <c r="L151" s="39"/>
      <c r="M151" s="39"/>
      <c r="N151" s="39"/>
      <c r="O151" s="39"/>
      <c r="P151" s="39"/>
      <c r="Q151" s="39"/>
      <c r="R151" s="40"/>
      <c r="T151" s="146"/>
      <c r="U151" s="39"/>
      <c r="V151" s="39"/>
      <c r="W151" s="39"/>
      <c r="X151" s="39"/>
      <c r="Y151" s="39"/>
      <c r="Z151" s="39"/>
      <c r="AA151" s="81"/>
      <c r="AT151" s="21" t="s">
        <v>475</v>
      </c>
      <c r="AU151" s="21" t="s">
        <v>88</v>
      </c>
    </row>
    <row r="152" spans="2:63" s="9" customFormat="1" ht="37.35" customHeight="1">
      <c r="B152" s="160"/>
      <c r="C152" s="161"/>
      <c r="D152" s="162" t="s">
        <v>3351</v>
      </c>
      <c r="E152" s="162"/>
      <c r="F152" s="162"/>
      <c r="G152" s="162"/>
      <c r="H152" s="162"/>
      <c r="I152" s="162"/>
      <c r="J152" s="162"/>
      <c r="K152" s="162"/>
      <c r="L152" s="162"/>
      <c r="M152" s="162"/>
      <c r="N152" s="301">
        <f>BK152</f>
        <v>0</v>
      </c>
      <c r="O152" s="302"/>
      <c r="P152" s="302"/>
      <c r="Q152" s="302"/>
      <c r="R152" s="163"/>
      <c r="T152" s="164"/>
      <c r="U152" s="161"/>
      <c r="V152" s="161"/>
      <c r="W152" s="165">
        <f>SUM(W153:W176)</f>
        <v>0</v>
      </c>
      <c r="X152" s="161"/>
      <c r="Y152" s="165">
        <f>SUM(Y153:Y176)</f>
        <v>0</v>
      </c>
      <c r="Z152" s="161"/>
      <c r="AA152" s="166">
        <f>SUM(AA153:AA176)</f>
        <v>0</v>
      </c>
      <c r="AR152" s="167" t="s">
        <v>88</v>
      </c>
      <c r="AT152" s="168" t="s">
        <v>79</v>
      </c>
      <c r="AU152" s="168" t="s">
        <v>80</v>
      </c>
      <c r="AY152" s="167" t="s">
        <v>176</v>
      </c>
      <c r="BK152" s="169">
        <f>SUM(BK153:BK176)</f>
        <v>0</v>
      </c>
    </row>
    <row r="153" spans="2:65" s="1" customFormat="1" ht="31.5" customHeight="1">
      <c r="B153" s="38"/>
      <c r="C153" s="171" t="s">
        <v>226</v>
      </c>
      <c r="D153" s="171" t="s">
        <v>177</v>
      </c>
      <c r="E153" s="172" t="s">
        <v>3386</v>
      </c>
      <c r="F153" s="265" t="s">
        <v>3387</v>
      </c>
      <c r="G153" s="265"/>
      <c r="H153" s="265"/>
      <c r="I153" s="265"/>
      <c r="J153" s="173" t="s">
        <v>2279</v>
      </c>
      <c r="K153" s="174">
        <v>1</v>
      </c>
      <c r="L153" s="266">
        <v>0</v>
      </c>
      <c r="M153" s="267"/>
      <c r="N153" s="268">
        <f>ROUND(L153*K153,2)</f>
        <v>0</v>
      </c>
      <c r="O153" s="268"/>
      <c r="P153" s="268"/>
      <c r="Q153" s="268"/>
      <c r="R153" s="40"/>
      <c r="T153" s="175" t="s">
        <v>22</v>
      </c>
      <c r="U153" s="47" t="s">
        <v>45</v>
      </c>
      <c r="V153" s="39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1" t="s">
        <v>181</v>
      </c>
      <c r="AT153" s="21" t="s">
        <v>177</v>
      </c>
      <c r="AU153" s="21" t="s">
        <v>88</v>
      </c>
      <c r="AY153" s="21" t="s">
        <v>176</v>
      </c>
      <c r="BE153" s="113">
        <f>IF(U153="základní",N153,0)</f>
        <v>0</v>
      </c>
      <c r="BF153" s="113">
        <f>IF(U153="snížená",N153,0)</f>
        <v>0</v>
      </c>
      <c r="BG153" s="113">
        <f>IF(U153="zákl. přenesená",N153,0)</f>
        <v>0</v>
      </c>
      <c r="BH153" s="113">
        <f>IF(U153="sníž. přenesená",N153,0)</f>
        <v>0</v>
      </c>
      <c r="BI153" s="113">
        <f>IF(U153="nulová",N153,0)</f>
        <v>0</v>
      </c>
      <c r="BJ153" s="21" t="s">
        <v>88</v>
      </c>
      <c r="BK153" s="113">
        <f>ROUND(L153*K153,2)</f>
        <v>0</v>
      </c>
      <c r="BL153" s="21" t="s">
        <v>181</v>
      </c>
      <c r="BM153" s="21" t="s">
        <v>226</v>
      </c>
    </row>
    <row r="154" spans="2:47" s="1" customFormat="1" ht="22.5" customHeight="1">
      <c r="B154" s="38"/>
      <c r="C154" s="39"/>
      <c r="D154" s="39"/>
      <c r="E154" s="39"/>
      <c r="F154" s="315" t="s">
        <v>3371</v>
      </c>
      <c r="G154" s="316"/>
      <c r="H154" s="316"/>
      <c r="I154" s="316"/>
      <c r="J154" s="39"/>
      <c r="K154" s="39"/>
      <c r="L154" s="39"/>
      <c r="M154" s="39"/>
      <c r="N154" s="39"/>
      <c r="O154" s="39"/>
      <c r="P154" s="39"/>
      <c r="Q154" s="39"/>
      <c r="R154" s="40"/>
      <c r="T154" s="146"/>
      <c r="U154" s="39"/>
      <c r="V154" s="39"/>
      <c r="W154" s="39"/>
      <c r="X154" s="39"/>
      <c r="Y154" s="39"/>
      <c r="Z154" s="39"/>
      <c r="AA154" s="81"/>
      <c r="AT154" s="21" t="s">
        <v>475</v>
      </c>
      <c r="AU154" s="21" t="s">
        <v>88</v>
      </c>
    </row>
    <row r="155" spans="2:65" s="1" customFormat="1" ht="22.5" customHeight="1">
      <c r="B155" s="38"/>
      <c r="C155" s="171" t="s">
        <v>230</v>
      </c>
      <c r="D155" s="171" t="s">
        <v>177</v>
      </c>
      <c r="E155" s="172" t="s">
        <v>3388</v>
      </c>
      <c r="F155" s="265" t="s">
        <v>3389</v>
      </c>
      <c r="G155" s="265"/>
      <c r="H155" s="265"/>
      <c r="I155" s="265"/>
      <c r="J155" s="173" t="s">
        <v>2279</v>
      </c>
      <c r="K155" s="174">
        <v>1</v>
      </c>
      <c r="L155" s="266">
        <v>0</v>
      </c>
      <c r="M155" s="267"/>
      <c r="N155" s="268">
        <f>ROUND(L155*K155,2)</f>
        <v>0</v>
      </c>
      <c r="O155" s="268"/>
      <c r="P155" s="268"/>
      <c r="Q155" s="268"/>
      <c r="R155" s="40"/>
      <c r="T155" s="175" t="s">
        <v>22</v>
      </c>
      <c r="U155" s="47" t="s">
        <v>45</v>
      </c>
      <c r="V155" s="39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1" t="s">
        <v>181</v>
      </c>
      <c r="AT155" s="21" t="s">
        <v>177</v>
      </c>
      <c r="AU155" s="21" t="s">
        <v>88</v>
      </c>
      <c r="AY155" s="21" t="s">
        <v>176</v>
      </c>
      <c r="BE155" s="113">
        <f>IF(U155="základní",N155,0)</f>
        <v>0</v>
      </c>
      <c r="BF155" s="113">
        <f>IF(U155="snížená",N155,0)</f>
        <v>0</v>
      </c>
      <c r="BG155" s="113">
        <f>IF(U155="zákl. přenesená",N155,0)</f>
        <v>0</v>
      </c>
      <c r="BH155" s="113">
        <f>IF(U155="sníž. přenesená",N155,0)</f>
        <v>0</v>
      </c>
      <c r="BI155" s="113">
        <f>IF(U155="nulová",N155,0)</f>
        <v>0</v>
      </c>
      <c r="BJ155" s="21" t="s">
        <v>88</v>
      </c>
      <c r="BK155" s="113">
        <f>ROUND(L155*K155,2)</f>
        <v>0</v>
      </c>
      <c r="BL155" s="21" t="s">
        <v>181</v>
      </c>
      <c r="BM155" s="21" t="s">
        <v>230</v>
      </c>
    </row>
    <row r="156" spans="2:47" s="1" customFormat="1" ht="22.5" customHeight="1">
      <c r="B156" s="38"/>
      <c r="C156" s="39"/>
      <c r="D156" s="39"/>
      <c r="E156" s="39"/>
      <c r="F156" s="315" t="s">
        <v>3371</v>
      </c>
      <c r="G156" s="316"/>
      <c r="H156" s="316"/>
      <c r="I156" s="316"/>
      <c r="J156" s="39"/>
      <c r="K156" s="39"/>
      <c r="L156" s="39"/>
      <c r="M156" s="39"/>
      <c r="N156" s="39"/>
      <c r="O156" s="39"/>
      <c r="P156" s="39"/>
      <c r="Q156" s="39"/>
      <c r="R156" s="40"/>
      <c r="T156" s="146"/>
      <c r="U156" s="39"/>
      <c r="V156" s="39"/>
      <c r="W156" s="39"/>
      <c r="X156" s="39"/>
      <c r="Y156" s="39"/>
      <c r="Z156" s="39"/>
      <c r="AA156" s="81"/>
      <c r="AT156" s="21" t="s">
        <v>475</v>
      </c>
      <c r="AU156" s="21" t="s">
        <v>88</v>
      </c>
    </row>
    <row r="157" spans="2:65" s="1" customFormat="1" ht="22.5" customHeight="1">
      <c r="B157" s="38"/>
      <c r="C157" s="171" t="s">
        <v>234</v>
      </c>
      <c r="D157" s="171" t="s">
        <v>177</v>
      </c>
      <c r="E157" s="172" t="s">
        <v>3390</v>
      </c>
      <c r="F157" s="265" t="s">
        <v>3370</v>
      </c>
      <c r="G157" s="265"/>
      <c r="H157" s="265"/>
      <c r="I157" s="265"/>
      <c r="J157" s="173" t="s">
        <v>2279</v>
      </c>
      <c r="K157" s="174">
        <v>5</v>
      </c>
      <c r="L157" s="266">
        <v>0</v>
      </c>
      <c r="M157" s="267"/>
      <c r="N157" s="268">
        <f>ROUND(L157*K157,2)</f>
        <v>0</v>
      </c>
      <c r="O157" s="268"/>
      <c r="P157" s="268"/>
      <c r="Q157" s="268"/>
      <c r="R157" s="40"/>
      <c r="T157" s="175" t="s">
        <v>22</v>
      </c>
      <c r="U157" s="47" t="s">
        <v>45</v>
      </c>
      <c r="V157" s="39"/>
      <c r="W157" s="176">
        <f>V157*K157</f>
        <v>0</v>
      </c>
      <c r="X157" s="176">
        <v>0</v>
      </c>
      <c r="Y157" s="176">
        <f>X157*K157</f>
        <v>0</v>
      </c>
      <c r="Z157" s="176">
        <v>0</v>
      </c>
      <c r="AA157" s="177">
        <f>Z157*K157</f>
        <v>0</v>
      </c>
      <c r="AR157" s="21" t="s">
        <v>181</v>
      </c>
      <c r="AT157" s="21" t="s">
        <v>177</v>
      </c>
      <c r="AU157" s="21" t="s">
        <v>88</v>
      </c>
      <c r="AY157" s="21" t="s">
        <v>176</v>
      </c>
      <c r="BE157" s="113">
        <f>IF(U157="základní",N157,0)</f>
        <v>0</v>
      </c>
      <c r="BF157" s="113">
        <f>IF(U157="snížená",N157,0)</f>
        <v>0</v>
      </c>
      <c r="BG157" s="113">
        <f>IF(U157="zákl. přenesená",N157,0)</f>
        <v>0</v>
      </c>
      <c r="BH157" s="113">
        <f>IF(U157="sníž. přenesená",N157,0)</f>
        <v>0</v>
      </c>
      <c r="BI157" s="113">
        <f>IF(U157="nulová",N157,0)</f>
        <v>0</v>
      </c>
      <c r="BJ157" s="21" t="s">
        <v>88</v>
      </c>
      <c r="BK157" s="113">
        <f>ROUND(L157*K157,2)</f>
        <v>0</v>
      </c>
      <c r="BL157" s="21" t="s">
        <v>181</v>
      </c>
      <c r="BM157" s="21" t="s">
        <v>234</v>
      </c>
    </row>
    <row r="158" spans="2:47" s="1" customFormat="1" ht="22.5" customHeight="1">
      <c r="B158" s="38"/>
      <c r="C158" s="39"/>
      <c r="D158" s="39"/>
      <c r="E158" s="39"/>
      <c r="F158" s="315" t="s">
        <v>3371</v>
      </c>
      <c r="G158" s="316"/>
      <c r="H158" s="316"/>
      <c r="I158" s="316"/>
      <c r="J158" s="39"/>
      <c r="K158" s="39"/>
      <c r="L158" s="39"/>
      <c r="M158" s="39"/>
      <c r="N158" s="39"/>
      <c r="O158" s="39"/>
      <c r="P158" s="39"/>
      <c r="Q158" s="39"/>
      <c r="R158" s="40"/>
      <c r="T158" s="146"/>
      <c r="U158" s="39"/>
      <c r="V158" s="39"/>
      <c r="W158" s="39"/>
      <c r="X158" s="39"/>
      <c r="Y158" s="39"/>
      <c r="Z158" s="39"/>
      <c r="AA158" s="81"/>
      <c r="AT158" s="21" t="s">
        <v>475</v>
      </c>
      <c r="AU158" s="21" t="s">
        <v>88</v>
      </c>
    </row>
    <row r="159" spans="2:65" s="1" customFormat="1" ht="31.5" customHeight="1">
      <c r="B159" s="38"/>
      <c r="C159" s="171" t="s">
        <v>11</v>
      </c>
      <c r="D159" s="171" t="s">
        <v>177</v>
      </c>
      <c r="E159" s="172" t="s">
        <v>3391</v>
      </c>
      <c r="F159" s="265" t="s">
        <v>3382</v>
      </c>
      <c r="G159" s="265"/>
      <c r="H159" s="265"/>
      <c r="I159" s="265"/>
      <c r="J159" s="173" t="s">
        <v>2279</v>
      </c>
      <c r="K159" s="174">
        <v>4</v>
      </c>
      <c r="L159" s="266">
        <v>0</v>
      </c>
      <c r="M159" s="267"/>
      <c r="N159" s="268">
        <f>ROUND(L159*K159,2)</f>
        <v>0</v>
      </c>
      <c r="O159" s="268"/>
      <c r="P159" s="268"/>
      <c r="Q159" s="268"/>
      <c r="R159" s="40"/>
      <c r="T159" s="175" t="s">
        <v>22</v>
      </c>
      <c r="U159" s="47" t="s">
        <v>45</v>
      </c>
      <c r="V159" s="39"/>
      <c r="W159" s="176">
        <f>V159*K159</f>
        <v>0</v>
      </c>
      <c r="X159" s="176">
        <v>0</v>
      </c>
      <c r="Y159" s="176">
        <f>X159*K159</f>
        <v>0</v>
      </c>
      <c r="Z159" s="176">
        <v>0</v>
      </c>
      <c r="AA159" s="177">
        <f>Z159*K159</f>
        <v>0</v>
      </c>
      <c r="AR159" s="21" t="s">
        <v>181</v>
      </c>
      <c r="AT159" s="21" t="s">
        <v>177</v>
      </c>
      <c r="AU159" s="21" t="s">
        <v>88</v>
      </c>
      <c r="AY159" s="21" t="s">
        <v>176</v>
      </c>
      <c r="BE159" s="113">
        <f>IF(U159="základní",N159,0)</f>
        <v>0</v>
      </c>
      <c r="BF159" s="113">
        <f>IF(U159="snížená",N159,0)</f>
        <v>0</v>
      </c>
      <c r="BG159" s="113">
        <f>IF(U159="zákl. přenesená",N159,0)</f>
        <v>0</v>
      </c>
      <c r="BH159" s="113">
        <f>IF(U159="sníž. přenesená",N159,0)</f>
        <v>0</v>
      </c>
      <c r="BI159" s="113">
        <f>IF(U159="nulová",N159,0)</f>
        <v>0</v>
      </c>
      <c r="BJ159" s="21" t="s">
        <v>88</v>
      </c>
      <c r="BK159" s="113">
        <f>ROUND(L159*K159,2)</f>
        <v>0</v>
      </c>
      <c r="BL159" s="21" t="s">
        <v>181</v>
      </c>
      <c r="BM159" s="21" t="s">
        <v>11</v>
      </c>
    </row>
    <row r="160" spans="2:47" s="1" customFormat="1" ht="22.5" customHeight="1">
      <c r="B160" s="38"/>
      <c r="C160" s="39"/>
      <c r="D160" s="39"/>
      <c r="E160" s="39"/>
      <c r="F160" s="315" t="s">
        <v>3374</v>
      </c>
      <c r="G160" s="316"/>
      <c r="H160" s="316"/>
      <c r="I160" s="316"/>
      <c r="J160" s="39"/>
      <c r="K160" s="39"/>
      <c r="L160" s="39"/>
      <c r="M160" s="39"/>
      <c r="N160" s="39"/>
      <c r="O160" s="39"/>
      <c r="P160" s="39"/>
      <c r="Q160" s="39"/>
      <c r="R160" s="40"/>
      <c r="T160" s="146"/>
      <c r="U160" s="39"/>
      <c r="V160" s="39"/>
      <c r="W160" s="39"/>
      <c r="X160" s="39"/>
      <c r="Y160" s="39"/>
      <c r="Z160" s="39"/>
      <c r="AA160" s="81"/>
      <c r="AT160" s="21" t="s">
        <v>475</v>
      </c>
      <c r="AU160" s="21" t="s">
        <v>88</v>
      </c>
    </row>
    <row r="161" spans="2:65" s="1" customFormat="1" ht="22.5" customHeight="1">
      <c r="B161" s="38"/>
      <c r="C161" s="171" t="s">
        <v>318</v>
      </c>
      <c r="D161" s="171" t="s">
        <v>177</v>
      </c>
      <c r="E161" s="172" t="s">
        <v>3392</v>
      </c>
      <c r="F161" s="265" t="s">
        <v>3393</v>
      </c>
      <c r="G161" s="265"/>
      <c r="H161" s="265"/>
      <c r="I161" s="265"/>
      <c r="J161" s="173" t="s">
        <v>2279</v>
      </c>
      <c r="K161" s="174">
        <v>2</v>
      </c>
      <c r="L161" s="266">
        <v>0</v>
      </c>
      <c r="M161" s="267"/>
      <c r="N161" s="268">
        <f>ROUND(L161*K161,2)</f>
        <v>0</v>
      </c>
      <c r="O161" s="268"/>
      <c r="P161" s="268"/>
      <c r="Q161" s="268"/>
      <c r="R161" s="40"/>
      <c r="T161" s="175" t="s">
        <v>22</v>
      </c>
      <c r="U161" s="47" t="s">
        <v>45</v>
      </c>
      <c r="V161" s="39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1" t="s">
        <v>181</v>
      </c>
      <c r="AT161" s="21" t="s">
        <v>177</v>
      </c>
      <c r="AU161" s="21" t="s">
        <v>88</v>
      </c>
      <c r="AY161" s="21" t="s">
        <v>176</v>
      </c>
      <c r="BE161" s="113">
        <f>IF(U161="základní",N161,0)</f>
        <v>0</v>
      </c>
      <c r="BF161" s="113">
        <f>IF(U161="snížená",N161,0)</f>
        <v>0</v>
      </c>
      <c r="BG161" s="113">
        <f>IF(U161="zákl. přenesená",N161,0)</f>
        <v>0</v>
      </c>
      <c r="BH161" s="113">
        <f>IF(U161="sníž. přenesená",N161,0)</f>
        <v>0</v>
      </c>
      <c r="BI161" s="113">
        <f>IF(U161="nulová",N161,0)</f>
        <v>0</v>
      </c>
      <c r="BJ161" s="21" t="s">
        <v>88</v>
      </c>
      <c r="BK161" s="113">
        <f>ROUND(L161*K161,2)</f>
        <v>0</v>
      </c>
      <c r="BL161" s="21" t="s">
        <v>181</v>
      </c>
      <c r="BM161" s="21" t="s">
        <v>318</v>
      </c>
    </row>
    <row r="162" spans="2:47" s="1" customFormat="1" ht="22.5" customHeight="1">
      <c r="B162" s="38"/>
      <c r="C162" s="39"/>
      <c r="D162" s="39"/>
      <c r="E162" s="39"/>
      <c r="F162" s="315" t="s">
        <v>3394</v>
      </c>
      <c r="G162" s="316"/>
      <c r="H162" s="316"/>
      <c r="I162" s="316"/>
      <c r="J162" s="39"/>
      <c r="K162" s="39"/>
      <c r="L162" s="39"/>
      <c r="M162" s="39"/>
      <c r="N162" s="39"/>
      <c r="O162" s="39"/>
      <c r="P162" s="39"/>
      <c r="Q162" s="39"/>
      <c r="R162" s="40"/>
      <c r="T162" s="146"/>
      <c r="U162" s="39"/>
      <c r="V162" s="39"/>
      <c r="W162" s="39"/>
      <c r="X162" s="39"/>
      <c r="Y162" s="39"/>
      <c r="Z162" s="39"/>
      <c r="AA162" s="81"/>
      <c r="AT162" s="21" t="s">
        <v>475</v>
      </c>
      <c r="AU162" s="21" t="s">
        <v>88</v>
      </c>
    </row>
    <row r="163" spans="2:65" s="1" customFormat="1" ht="22.5" customHeight="1">
      <c r="B163" s="38"/>
      <c r="C163" s="171" t="s">
        <v>328</v>
      </c>
      <c r="D163" s="171" t="s">
        <v>177</v>
      </c>
      <c r="E163" s="172" t="s">
        <v>3395</v>
      </c>
      <c r="F163" s="265" t="s">
        <v>3396</v>
      </c>
      <c r="G163" s="265"/>
      <c r="H163" s="265"/>
      <c r="I163" s="265"/>
      <c r="J163" s="173" t="s">
        <v>2279</v>
      </c>
      <c r="K163" s="174">
        <v>3</v>
      </c>
      <c r="L163" s="266">
        <v>0</v>
      </c>
      <c r="M163" s="267"/>
      <c r="N163" s="268">
        <f>ROUND(L163*K163,2)</f>
        <v>0</v>
      </c>
      <c r="O163" s="268"/>
      <c r="P163" s="268"/>
      <c r="Q163" s="268"/>
      <c r="R163" s="40"/>
      <c r="T163" s="175" t="s">
        <v>22</v>
      </c>
      <c r="U163" s="47" t="s">
        <v>45</v>
      </c>
      <c r="V163" s="39"/>
      <c r="W163" s="176">
        <f>V163*K163</f>
        <v>0</v>
      </c>
      <c r="X163" s="176">
        <v>0</v>
      </c>
      <c r="Y163" s="176">
        <f>X163*K163</f>
        <v>0</v>
      </c>
      <c r="Z163" s="176">
        <v>0</v>
      </c>
      <c r="AA163" s="177">
        <f>Z163*K163</f>
        <v>0</v>
      </c>
      <c r="AR163" s="21" t="s">
        <v>181</v>
      </c>
      <c r="AT163" s="21" t="s">
        <v>177</v>
      </c>
      <c r="AU163" s="21" t="s">
        <v>88</v>
      </c>
      <c r="AY163" s="21" t="s">
        <v>176</v>
      </c>
      <c r="BE163" s="113">
        <f>IF(U163="základní",N163,0)</f>
        <v>0</v>
      </c>
      <c r="BF163" s="113">
        <f>IF(U163="snížená",N163,0)</f>
        <v>0</v>
      </c>
      <c r="BG163" s="113">
        <f>IF(U163="zákl. přenesená",N163,0)</f>
        <v>0</v>
      </c>
      <c r="BH163" s="113">
        <f>IF(U163="sníž. přenesená",N163,0)</f>
        <v>0</v>
      </c>
      <c r="BI163" s="113">
        <f>IF(U163="nulová",N163,0)</f>
        <v>0</v>
      </c>
      <c r="BJ163" s="21" t="s">
        <v>88</v>
      </c>
      <c r="BK163" s="113">
        <f>ROUND(L163*K163,2)</f>
        <v>0</v>
      </c>
      <c r="BL163" s="21" t="s">
        <v>181</v>
      </c>
      <c r="BM163" s="21" t="s">
        <v>328</v>
      </c>
    </row>
    <row r="164" spans="2:47" s="1" customFormat="1" ht="22.5" customHeight="1">
      <c r="B164" s="38"/>
      <c r="C164" s="39"/>
      <c r="D164" s="39"/>
      <c r="E164" s="39"/>
      <c r="F164" s="315" t="s">
        <v>3374</v>
      </c>
      <c r="G164" s="316"/>
      <c r="H164" s="316"/>
      <c r="I164" s="316"/>
      <c r="J164" s="39"/>
      <c r="K164" s="39"/>
      <c r="L164" s="39"/>
      <c r="M164" s="39"/>
      <c r="N164" s="39"/>
      <c r="O164" s="39"/>
      <c r="P164" s="39"/>
      <c r="Q164" s="39"/>
      <c r="R164" s="40"/>
      <c r="T164" s="146"/>
      <c r="U164" s="39"/>
      <c r="V164" s="39"/>
      <c r="W164" s="39"/>
      <c r="X164" s="39"/>
      <c r="Y164" s="39"/>
      <c r="Z164" s="39"/>
      <c r="AA164" s="81"/>
      <c r="AT164" s="21" t="s">
        <v>475</v>
      </c>
      <c r="AU164" s="21" t="s">
        <v>88</v>
      </c>
    </row>
    <row r="165" spans="2:65" s="1" customFormat="1" ht="22.5" customHeight="1">
      <c r="B165" s="38"/>
      <c r="C165" s="171" t="s">
        <v>345</v>
      </c>
      <c r="D165" s="171" t="s">
        <v>177</v>
      </c>
      <c r="E165" s="172" t="s">
        <v>3397</v>
      </c>
      <c r="F165" s="265" t="s">
        <v>3398</v>
      </c>
      <c r="G165" s="265"/>
      <c r="H165" s="265"/>
      <c r="I165" s="265"/>
      <c r="J165" s="173" t="s">
        <v>2279</v>
      </c>
      <c r="K165" s="174">
        <v>1</v>
      </c>
      <c r="L165" s="266">
        <v>0</v>
      </c>
      <c r="M165" s="267"/>
      <c r="N165" s="268">
        <f>ROUND(L165*K165,2)</f>
        <v>0</v>
      </c>
      <c r="O165" s="268"/>
      <c r="P165" s="268"/>
      <c r="Q165" s="268"/>
      <c r="R165" s="40"/>
      <c r="T165" s="175" t="s">
        <v>22</v>
      </c>
      <c r="U165" s="47" t="s">
        <v>45</v>
      </c>
      <c r="V165" s="39"/>
      <c r="W165" s="176">
        <f>V165*K165</f>
        <v>0</v>
      </c>
      <c r="X165" s="176">
        <v>0</v>
      </c>
      <c r="Y165" s="176">
        <f>X165*K165</f>
        <v>0</v>
      </c>
      <c r="Z165" s="176">
        <v>0</v>
      </c>
      <c r="AA165" s="177">
        <f>Z165*K165</f>
        <v>0</v>
      </c>
      <c r="AR165" s="21" t="s">
        <v>181</v>
      </c>
      <c r="AT165" s="21" t="s">
        <v>177</v>
      </c>
      <c r="AU165" s="21" t="s">
        <v>88</v>
      </c>
      <c r="AY165" s="21" t="s">
        <v>176</v>
      </c>
      <c r="BE165" s="113">
        <f>IF(U165="základní",N165,0)</f>
        <v>0</v>
      </c>
      <c r="BF165" s="113">
        <f>IF(U165="snížená",N165,0)</f>
        <v>0</v>
      </c>
      <c r="BG165" s="113">
        <f>IF(U165="zákl. přenesená",N165,0)</f>
        <v>0</v>
      </c>
      <c r="BH165" s="113">
        <f>IF(U165="sníž. přenesená",N165,0)</f>
        <v>0</v>
      </c>
      <c r="BI165" s="113">
        <f>IF(U165="nulová",N165,0)</f>
        <v>0</v>
      </c>
      <c r="BJ165" s="21" t="s">
        <v>88</v>
      </c>
      <c r="BK165" s="113">
        <f>ROUND(L165*K165,2)</f>
        <v>0</v>
      </c>
      <c r="BL165" s="21" t="s">
        <v>181</v>
      </c>
      <c r="BM165" s="21" t="s">
        <v>345</v>
      </c>
    </row>
    <row r="166" spans="2:47" s="1" customFormat="1" ht="22.5" customHeight="1">
      <c r="B166" s="38"/>
      <c r="C166" s="39"/>
      <c r="D166" s="39"/>
      <c r="E166" s="39"/>
      <c r="F166" s="315" t="s">
        <v>3374</v>
      </c>
      <c r="G166" s="316"/>
      <c r="H166" s="316"/>
      <c r="I166" s="316"/>
      <c r="J166" s="39"/>
      <c r="K166" s="39"/>
      <c r="L166" s="39"/>
      <c r="M166" s="39"/>
      <c r="N166" s="39"/>
      <c r="O166" s="39"/>
      <c r="P166" s="39"/>
      <c r="Q166" s="39"/>
      <c r="R166" s="40"/>
      <c r="T166" s="146"/>
      <c r="U166" s="39"/>
      <c r="V166" s="39"/>
      <c r="W166" s="39"/>
      <c r="X166" s="39"/>
      <c r="Y166" s="39"/>
      <c r="Z166" s="39"/>
      <c r="AA166" s="81"/>
      <c r="AT166" s="21" t="s">
        <v>475</v>
      </c>
      <c r="AU166" s="21" t="s">
        <v>88</v>
      </c>
    </row>
    <row r="167" spans="2:65" s="1" customFormat="1" ht="22.5" customHeight="1">
      <c r="B167" s="38"/>
      <c r="C167" s="171" t="s">
        <v>351</v>
      </c>
      <c r="D167" s="171" t="s">
        <v>177</v>
      </c>
      <c r="E167" s="172" t="s">
        <v>3399</v>
      </c>
      <c r="F167" s="265" t="s">
        <v>3400</v>
      </c>
      <c r="G167" s="265"/>
      <c r="H167" s="265"/>
      <c r="I167" s="265"/>
      <c r="J167" s="173" t="s">
        <v>2279</v>
      </c>
      <c r="K167" s="174">
        <v>1</v>
      </c>
      <c r="L167" s="266">
        <v>0</v>
      </c>
      <c r="M167" s="267"/>
      <c r="N167" s="268">
        <f>ROUND(L167*K167,2)</f>
        <v>0</v>
      </c>
      <c r="O167" s="268"/>
      <c r="P167" s="268"/>
      <c r="Q167" s="268"/>
      <c r="R167" s="40"/>
      <c r="T167" s="175" t="s">
        <v>22</v>
      </c>
      <c r="U167" s="47" t="s">
        <v>45</v>
      </c>
      <c r="V167" s="39"/>
      <c r="W167" s="176">
        <f>V167*K167</f>
        <v>0</v>
      </c>
      <c r="X167" s="176">
        <v>0</v>
      </c>
      <c r="Y167" s="176">
        <f>X167*K167</f>
        <v>0</v>
      </c>
      <c r="Z167" s="176">
        <v>0</v>
      </c>
      <c r="AA167" s="177">
        <f>Z167*K167</f>
        <v>0</v>
      </c>
      <c r="AR167" s="21" t="s">
        <v>181</v>
      </c>
      <c r="AT167" s="21" t="s">
        <v>177</v>
      </c>
      <c r="AU167" s="21" t="s">
        <v>88</v>
      </c>
      <c r="AY167" s="21" t="s">
        <v>176</v>
      </c>
      <c r="BE167" s="113">
        <f>IF(U167="základní",N167,0)</f>
        <v>0</v>
      </c>
      <c r="BF167" s="113">
        <f>IF(U167="snížená",N167,0)</f>
        <v>0</v>
      </c>
      <c r="BG167" s="113">
        <f>IF(U167="zákl. přenesená",N167,0)</f>
        <v>0</v>
      </c>
      <c r="BH167" s="113">
        <f>IF(U167="sníž. přenesená",N167,0)</f>
        <v>0</v>
      </c>
      <c r="BI167" s="113">
        <f>IF(U167="nulová",N167,0)</f>
        <v>0</v>
      </c>
      <c r="BJ167" s="21" t="s">
        <v>88</v>
      </c>
      <c r="BK167" s="113">
        <f>ROUND(L167*K167,2)</f>
        <v>0</v>
      </c>
      <c r="BL167" s="21" t="s">
        <v>181</v>
      </c>
      <c r="BM167" s="21" t="s">
        <v>351</v>
      </c>
    </row>
    <row r="168" spans="2:47" s="1" customFormat="1" ht="22.5" customHeight="1">
      <c r="B168" s="38"/>
      <c r="C168" s="39"/>
      <c r="D168" s="39"/>
      <c r="E168" s="39"/>
      <c r="F168" s="315" t="s">
        <v>3374</v>
      </c>
      <c r="G168" s="316"/>
      <c r="H168" s="316"/>
      <c r="I168" s="316"/>
      <c r="J168" s="39"/>
      <c r="K168" s="39"/>
      <c r="L168" s="39"/>
      <c r="M168" s="39"/>
      <c r="N168" s="39"/>
      <c r="O168" s="39"/>
      <c r="P168" s="39"/>
      <c r="Q168" s="39"/>
      <c r="R168" s="40"/>
      <c r="T168" s="146"/>
      <c r="U168" s="39"/>
      <c r="V168" s="39"/>
      <c r="W168" s="39"/>
      <c r="X168" s="39"/>
      <c r="Y168" s="39"/>
      <c r="Z168" s="39"/>
      <c r="AA168" s="81"/>
      <c r="AT168" s="21" t="s">
        <v>475</v>
      </c>
      <c r="AU168" s="21" t="s">
        <v>88</v>
      </c>
    </row>
    <row r="169" spans="2:65" s="1" customFormat="1" ht="22.5" customHeight="1">
      <c r="B169" s="38"/>
      <c r="C169" s="171" t="s">
        <v>356</v>
      </c>
      <c r="D169" s="171" t="s">
        <v>177</v>
      </c>
      <c r="E169" s="172" t="s">
        <v>3401</v>
      </c>
      <c r="F169" s="265" t="s">
        <v>3402</v>
      </c>
      <c r="G169" s="265"/>
      <c r="H169" s="265"/>
      <c r="I169" s="265"/>
      <c r="J169" s="173" t="s">
        <v>2279</v>
      </c>
      <c r="K169" s="174">
        <v>2</v>
      </c>
      <c r="L169" s="266">
        <v>0</v>
      </c>
      <c r="M169" s="267"/>
      <c r="N169" s="268">
        <f>ROUND(L169*K169,2)</f>
        <v>0</v>
      </c>
      <c r="O169" s="268"/>
      <c r="P169" s="268"/>
      <c r="Q169" s="268"/>
      <c r="R169" s="40"/>
      <c r="T169" s="175" t="s">
        <v>22</v>
      </c>
      <c r="U169" s="47" t="s">
        <v>45</v>
      </c>
      <c r="V169" s="39"/>
      <c r="W169" s="176">
        <f>V169*K169</f>
        <v>0</v>
      </c>
      <c r="X169" s="176">
        <v>0</v>
      </c>
      <c r="Y169" s="176">
        <f>X169*K169</f>
        <v>0</v>
      </c>
      <c r="Z169" s="176">
        <v>0</v>
      </c>
      <c r="AA169" s="177">
        <f>Z169*K169</f>
        <v>0</v>
      </c>
      <c r="AR169" s="21" t="s">
        <v>181</v>
      </c>
      <c r="AT169" s="21" t="s">
        <v>177</v>
      </c>
      <c r="AU169" s="21" t="s">
        <v>88</v>
      </c>
      <c r="AY169" s="21" t="s">
        <v>176</v>
      </c>
      <c r="BE169" s="113">
        <f>IF(U169="základní",N169,0)</f>
        <v>0</v>
      </c>
      <c r="BF169" s="113">
        <f>IF(U169="snížená",N169,0)</f>
        <v>0</v>
      </c>
      <c r="BG169" s="113">
        <f>IF(U169="zákl. přenesená",N169,0)</f>
        <v>0</v>
      </c>
      <c r="BH169" s="113">
        <f>IF(U169="sníž. přenesená",N169,0)</f>
        <v>0</v>
      </c>
      <c r="BI169" s="113">
        <f>IF(U169="nulová",N169,0)</f>
        <v>0</v>
      </c>
      <c r="BJ169" s="21" t="s">
        <v>88</v>
      </c>
      <c r="BK169" s="113">
        <f>ROUND(L169*K169,2)</f>
        <v>0</v>
      </c>
      <c r="BL169" s="21" t="s">
        <v>181</v>
      </c>
      <c r="BM169" s="21" t="s">
        <v>356</v>
      </c>
    </row>
    <row r="170" spans="2:47" s="1" customFormat="1" ht="22.5" customHeight="1">
      <c r="B170" s="38"/>
      <c r="C170" s="39"/>
      <c r="D170" s="39"/>
      <c r="E170" s="39"/>
      <c r="F170" s="315" t="s">
        <v>3377</v>
      </c>
      <c r="G170" s="316"/>
      <c r="H170" s="316"/>
      <c r="I170" s="316"/>
      <c r="J170" s="39"/>
      <c r="K170" s="39"/>
      <c r="L170" s="39"/>
      <c r="M170" s="39"/>
      <c r="N170" s="39"/>
      <c r="O170" s="39"/>
      <c r="P170" s="39"/>
      <c r="Q170" s="39"/>
      <c r="R170" s="40"/>
      <c r="T170" s="146"/>
      <c r="U170" s="39"/>
      <c r="V170" s="39"/>
      <c r="W170" s="39"/>
      <c r="X170" s="39"/>
      <c r="Y170" s="39"/>
      <c r="Z170" s="39"/>
      <c r="AA170" s="81"/>
      <c r="AT170" s="21" t="s">
        <v>475</v>
      </c>
      <c r="AU170" s="21" t="s">
        <v>88</v>
      </c>
    </row>
    <row r="171" spans="2:65" s="1" customFormat="1" ht="22.5" customHeight="1">
      <c r="B171" s="38"/>
      <c r="C171" s="171" t="s">
        <v>10</v>
      </c>
      <c r="D171" s="171" t="s">
        <v>177</v>
      </c>
      <c r="E171" s="172" t="s">
        <v>3403</v>
      </c>
      <c r="F171" s="265" t="s">
        <v>3404</v>
      </c>
      <c r="G171" s="265"/>
      <c r="H171" s="265"/>
      <c r="I171" s="265"/>
      <c r="J171" s="173" t="s">
        <v>1704</v>
      </c>
      <c r="K171" s="174">
        <v>12</v>
      </c>
      <c r="L171" s="266">
        <v>0</v>
      </c>
      <c r="M171" s="267"/>
      <c r="N171" s="268">
        <f>ROUND(L171*K171,2)</f>
        <v>0</v>
      </c>
      <c r="O171" s="268"/>
      <c r="P171" s="268"/>
      <c r="Q171" s="268"/>
      <c r="R171" s="40"/>
      <c r="T171" s="175" t="s">
        <v>22</v>
      </c>
      <c r="U171" s="47" t="s">
        <v>45</v>
      </c>
      <c r="V171" s="39"/>
      <c r="W171" s="176">
        <f>V171*K171</f>
        <v>0</v>
      </c>
      <c r="X171" s="176">
        <v>0</v>
      </c>
      <c r="Y171" s="176">
        <f>X171*K171</f>
        <v>0</v>
      </c>
      <c r="Z171" s="176">
        <v>0</v>
      </c>
      <c r="AA171" s="177">
        <f>Z171*K171</f>
        <v>0</v>
      </c>
      <c r="AR171" s="21" t="s">
        <v>181</v>
      </c>
      <c r="AT171" s="21" t="s">
        <v>177</v>
      </c>
      <c r="AU171" s="21" t="s">
        <v>88</v>
      </c>
      <c r="AY171" s="21" t="s">
        <v>176</v>
      </c>
      <c r="BE171" s="113">
        <f>IF(U171="základní",N171,0)</f>
        <v>0</v>
      </c>
      <c r="BF171" s="113">
        <f>IF(U171="snížená",N171,0)</f>
        <v>0</v>
      </c>
      <c r="BG171" s="113">
        <f>IF(U171="zákl. přenesená",N171,0)</f>
        <v>0</v>
      </c>
      <c r="BH171" s="113">
        <f>IF(U171="sníž. přenesená",N171,0)</f>
        <v>0</v>
      </c>
      <c r="BI171" s="113">
        <f>IF(U171="nulová",N171,0)</f>
        <v>0</v>
      </c>
      <c r="BJ171" s="21" t="s">
        <v>88</v>
      </c>
      <c r="BK171" s="113">
        <f>ROUND(L171*K171,2)</f>
        <v>0</v>
      </c>
      <c r="BL171" s="21" t="s">
        <v>181</v>
      </c>
      <c r="BM171" s="21" t="s">
        <v>10</v>
      </c>
    </row>
    <row r="172" spans="2:47" s="1" customFormat="1" ht="22.5" customHeight="1">
      <c r="B172" s="38"/>
      <c r="C172" s="39"/>
      <c r="D172" s="39"/>
      <c r="E172" s="39"/>
      <c r="F172" s="315" t="s">
        <v>3377</v>
      </c>
      <c r="G172" s="316"/>
      <c r="H172" s="316"/>
      <c r="I172" s="316"/>
      <c r="J172" s="39"/>
      <c r="K172" s="39"/>
      <c r="L172" s="39"/>
      <c r="M172" s="39"/>
      <c r="N172" s="39"/>
      <c r="O172" s="39"/>
      <c r="P172" s="39"/>
      <c r="Q172" s="39"/>
      <c r="R172" s="40"/>
      <c r="T172" s="146"/>
      <c r="U172" s="39"/>
      <c r="V172" s="39"/>
      <c r="W172" s="39"/>
      <c r="X172" s="39"/>
      <c r="Y172" s="39"/>
      <c r="Z172" s="39"/>
      <c r="AA172" s="81"/>
      <c r="AT172" s="21" t="s">
        <v>475</v>
      </c>
      <c r="AU172" s="21" t="s">
        <v>88</v>
      </c>
    </row>
    <row r="173" spans="2:65" s="1" customFormat="1" ht="22.5" customHeight="1">
      <c r="B173" s="38"/>
      <c r="C173" s="171" t="s">
        <v>372</v>
      </c>
      <c r="D173" s="171" t="s">
        <v>177</v>
      </c>
      <c r="E173" s="172" t="s">
        <v>3405</v>
      </c>
      <c r="F173" s="265" t="s">
        <v>3406</v>
      </c>
      <c r="G173" s="265"/>
      <c r="H173" s="265"/>
      <c r="I173" s="265"/>
      <c r="J173" s="173" t="s">
        <v>2279</v>
      </c>
      <c r="K173" s="174">
        <v>1</v>
      </c>
      <c r="L173" s="266">
        <v>0</v>
      </c>
      <c r="M173" s="267"/>
      <c r="N173" s="268">
        <f>ROUND(L173*K173,2)</f>
        <v>0</v>
      </c>
      <c r="O173" s="268"/>
      <c r="P173" s="268"/>
      <c r="Q173" s="268"/>
      <c r="R173" s="40"/>
      <c r="T173" s="175" t="s">
        <v>22</v>
      </c>
      <c r="U173" s="47" t="s">
        <v>45</v>
      </c>
      <c r="V173" s="39"/>
      <c r="W173" s="176">
        <f>V173*K173</f>
        <v>0</v>
      </c>
      <c r="X173" s="176">
        <v>0</v>
      </c>
      <c r="Y173" s="176">
        <f>X173*K173</f>
        <v>0</v>
      </c>
      <c r="Z173" s="176">
        <v>0</v>
      </c>
      <c r="AA173" s="177">
        <f>Z173*K173</f>
        <v>0</v>
      </c>
      <c r="AR173" s="21" t="s">
        <v>181</v>
      </c>
      <c r="AT173" s="21" t="s">
        <v>177</v>
      </c>
      <c r="AU173" s="21" t="s">
        <v>88</v>
      </c>
      <c r="AY173" s="21" t="s">
        <v>176</v>
      </c>
      <c r="BE173" s="113">
        <f>IF(U173="základní",N173,0)</f>
        <v>0</v>
      </c>
      <c r="BF173" s="113">
        <f>IF(U173="snížená",N173,0)</f>
        <v>0</v>
      </c>
      <c r="BG173" s="113">
        <f>IF(U173="zákl. přenesená",N173,0)</f>
        <v>0</v>
      </c>
      <c r="BH173" s="113">
        <f>IF(U173="sníž. přenesená",N173,0)</f>
        <v>0</v>
      </c>
      <c r="BI173" s="113">
        <f>IF(U173="nulová",N173,0)</f>
        <v>0</v>
      </c>
      <c r="BJ173" s="21" t="s">
        <v>88</v>
      </c>
      <c r="BK173" s="113">
        <f>ROUND(L173*K173,2)</f>
        <v>0</v>
      </c>
      <c r="BL173" s="21" t="s">
        <v>181</v>
      </c>
      <c r="BM173" s="21" t="s">
        <v>372</v>
      </c>
    </row>
    <row r="174" spans="2:47" s="1" customFormat="1" ht="22.5" customHeight="1">
      <c r="B174" s="38"/>
      <c r="C174" s="39"/>
      <c r="D174" s="39"/>
      <c r="E174" s="39"/>
      <c r="F174" s="315" t="s">
        <v>3377</v>
      </c>
      <c r="G174" s="316"/>
      <c r="H174" s="316"/>
      <c r="I174" s="316"/>
      <c r="J174" s="39"/>
      <c r="K174" s="39"/>
      <c r="L174" s="39"/>
      <c r="M174" s="39"/>
      <c r="N174" s="39"/>
      <c r="O174" s="39"/>
      <c r="P174" s="39"/>
      <c r="Q174" s="39"/>
      <c r="R174" s="40"/>
      <c r="T174" s="146"/>
      <c r="U174" s="39"/>
      <c r="V174" s="39"/>
      <c r="W174" s="39"/>
      <c r="X174" s="39"/>
      <c r="Y174" s="39"/>
      <c r="Z174" s="39"/>
      <c r="AA174" s="81"/>
      <c r="AT174" s="21" t="s">
        <v>475</v>
      </c>
      <c r="AU174" s="21" t="s">
        <v>88</v>
      </c>
    </row>
    <row r="175" spans="2:65" s="1" customFormat="1" ht="31.5" customHeight="1">
      <c r="B175" s="38"/>
      <c r="C175" s="171" t="s">
        <v>377</v>
      </c>
      <c r="D175" s="171" t="s">
        <v>177</v>
      </c>
      <c r="E175" s="172" t="s">
        <v>3407</v>
      </c>
      <c r="F175" s="265" t="s">
        <v>3384</v>
      </c>
      <c r="G175" s="265"/>
      <c r="H175" s="265"/>
      <c r="I175" s="265"/>
      <c r="J175" s="173" t="s">
        <v>2279</v>
      </c>
      <c r="K175" s="174">
        <v>1</v>
      </c>
      <c r="L175" s="266">
        <v>0</v>
      </c>
      <c r="M175" s="267"/>
      <c r="N175" s="268">
        <f>ROUND(L175*K175,2)</f>
        <v>0</v>
      </c>
      <c r="O175" s="268"/>
      <c r="P175" s="268"/>
      <c r="Q175" s="268"/>
      <c r="R175" s="40"/>
      <c r="T175" s="175" t="s">
        <v>22</v>
      </c>
      <c r="U175" s="47" t="s">
        <v>45</v>
      </c>
      <c r="V175" s="39"/>
      <c r="W175" s="176">
        <f>V175*K175</f>
        <v>0</v>
      </c>
      <c r="X175" s="176">
        <v>0</v>
      </c>
      <c r="Y175" s="176">
        <f>X175*K175</f>
        <v>0</v>
      </c>
      <c r="Z175" s="176">
        <v>0</v>
      </c>
      <c r="AA175" s="177">
        <f>Z175*K175</f>
        <v>0</v>
      </c>
      <c r="AR175" s="21" t="s">
        <v>181</v>
      </c>
      <c r="AT175" s="21" t="s">
        <v>177</v>
      </c>
      <c r="AU175" s="21" t="s">
        <v>88</v>
      </c>
      <c r="AY175" s="21" t="s">
        <v>176</v>
      </c>
      <c r="BE175" s="113">
        <f>IF(U175="základní",N175,0)</f>
        <v>0</v>
      </c>
      <c r="BF175" s="113">
        <f>IF(U175="snížená",N175,0)</f>
        <v>0</v>
      </c>
      <c r="BG175" s="113">
        <f>IF(U175="zákl. přenesená",N175,0)</f>
        <v>0</v>
      </c>
      <c r="BH175" s="113">
        <f>IF(U175="sníž. přenesená",N175,0)</f>
        <v>0</v>
      </c>
      <c r="BI175" s="113">
        <f>IF(U175="nulová",N175,0)</f>
        <v>0</v>
      </c>
      <c r="BJ175" s="21" t="s">
        <v>88</v>
      </c>
      <c r="BK175" s="113">
        <f>ROUND(L175*K175,2)</f>
        <v>0</v>
      </c>
      <c r="BL175" s="21" t="s">
        <v>181</v>
      </c>
      <c r="BM175" s="21" t="s">
        <v>377</v>
      </c>
    </row>
    <row r="176" spans="2:47" s="1" customFormat="1" ht="22.5" customHeight="1">
      <c r="B176" s="38"/>
      <c r="C176" s="39"/>
      <c r="D176" s="39"/>
      <c r="E176" s="39"/>
      <c r="F176" s="315" t="s">
        <v>3385</v>
      </c>
      <c r="G176" s="316"/>
      <c r="H176" s="316"/>
      <c r="I176" s="316"/>
      <c r="J176" s="39"/>
      <c r="K176" s="39"/>
      <c r="L176" s="39"/>
      <c r="M176" s="39"/>
      <c r="N176" s="39"/>
      <c r="O176" s="39"/>
      <c r="P176" s="39"/>
      <c r="Q176" s="39"/>
      <c r="R176" s="40"/>
      <c r="T176" s="146"/>
      <c r="U176" s="39"/>
      <c r="V176" s="39"/>
      <c r="W176" s="39"/>
      <c r="X176" s="39"/>
      <c r="Y176" s="39"/>
      <c r="Z176" s="39"/>
      <c r="AA176" s="81"/>
      <c r="AT176" s="21" t="s">
        <v>475</v>
      </c>
      <c r="AU176" s="21" t="s">
        <v>88</v>
      </c>
    </row>
    <row r="177" spans="2:63" s="9" customFormat="1" ht="37.35" customHeight="1">
      <c r="B177" s="160"/>
      <c r="C177" s="161"/>
      <c r="D177" s="162" t="s">
        <v>3352</v>
      </c>
      <c r="E177" s="162"/>
      <c r="F177" s="162"/>
      <c r="G177" s="162"/>
      <c r="H177" s="162"/>
      <c r="I177" s="162"/>
      <c r="J177" s="162"/>
      <c r="K177" s="162"/>
      <c r="L177" s="162"/>
      <c r="M177" s="162"/>
      <c r="N177" s="301">
        <f>BK177</f>
        <v>0</v>
      </c>
      <c r="O177" s="302"/>
      <c r="P177" s="302"/>
      <c r="Q177" s="302"/>
      <c r="R177" s="163"/>
      <c r="T177" s="164"/>
      <c r="U177" s="161"/>
      <c r="V177" s="161"/>
      <c r="W177" s="165">
        <f>SUM(W178:W193)</f>
        <v>0</v>
      </c>
      <c r="X177" s="161"/>
      <c r="Y177" s="165">
        <f>SUM(Y178:Y193)</f>
        <v>0</v>
      </c>
      <c r="Z177" s="161"/>
      <c r="AA177" s="166">
        <f>SUM(AA178:AA193)</f>
        <v>0</v>
      </c>
      <c r="AR177" s="167" t="s">
        <v>88</v>
      </c>
      <c r="AT177" s="168" t="s">
        <v>79</v>
      </c>
      <c r="AU177" s="168" t="s">
        <v>80</v>
      </c>
      <c r="AY177" s="167" t="s">
        <v>176</v>
      </c>
      <c r="BK177" s="169">
        <f>SUM(BK178:BK193)</f>
        <v>0</v>
      </c>
    </row>
    <row r="178" spans="2:65" s="1" customFormat="1" ht="31.5" customHeight="1">
      <c r="B178" s="38"/>
      <c r="C178" s="171" t="s">
        <v>381</v>
      </c>
      <c r="D178" s="171" t="s">
        <v>177</v>
      </c>
      <c r="E178" s="172" t="s">
        <v>3408</v>
      </c>
      <c r="F178" s="265" t="s">
        <v>3409</v>
      </c>
      <c r="G178" s="265"/>
      <c r="H178" s="265"/>
      <c r="I178" s="265"/>
      <c r="J178" s="173" t="s">
        <v>2279</v>
      </c>
      <c r="K178" s="174">
        <v>1</v>
      </c>
      <c r="L178" s="266">
        <v>0</v>
      </c>
      <c r="M178" s="267"/>
      <c r="N178" s="268">
        <f>ROUND(L178*K178,2)</f>
        <v>0</v>
      </c>
      <c r="O178" s="268"/>
      <c r="P178" s="268"/>
      <c r="Q178" s="268"/>
      <c r="R178" s="40"/>
      <c r="T178" s="175" t="s">
        <v>22</v>
      </c>
      <c r="U178" s="47" t="s">
        <v>45</v>
      </c>
      <c r="V178" s="39"/>
      <c r="W178" s="176">
        <f>V178*K178</f>
        <v>0</v>
      </c>
      <c r="X178" s="176">
        <v>0</v>
      </c>
      <c r="Y178" s="176">
        <f>X178*K178</f>
        <v>0</v>
      </c>
      <c r="Z178" s="176">
        <v>0</v>
      </c>
      <c r="AA178" s="177">
        <f>Z178*K178</f>
        <v>0</v>
      </c>
      <c r="AR178" s="21" t="s">
        <v>181</v>
      </c>
      <c r="AT178" s="21" t="s">
        <v>177</v>
      </c>
      <c r="AU178" s="21" t="s">
        <v>88</v>
      </c>
      <c r="AY178" s="21" t="s">
        <v>176</v>
      </c>
      <c r="BE178" s="113">
        <f>IF(U178="základní",N178,0)</f>
        <v>0</v>
      </c>
      <c r="BF178" s="113">
        <f>IF(U178="snížená",N178,0)</f>
        <v>0</v>
      </c>
      <c r="BG178" s="113">
        <f>IF(U178="zákl. přenesená",N178,0)</f>
        <v>0</v>
      </c>
      <c r="BH178" s="113">
        <f>IF(U178="sníž. přenesená",N178,0)</f>
        <v>0</v>
      </c>
      <c r="BI178" s="113">
        <f>IF(U178="nulová",N178,0)</f>
        <v>0</v>
      </c>
      <c r="BJ178" s="21" t="s">
        <v>88</v>
      </c>
      <c r="BK178" s="113">
        <f>ROUND(L178*K178,2)</f>
        <v>0</v>
      </c>
      <c r="BL178" s="21" t="s">
        <v>181</v>
      </c>
      <c r="BM178" s="21" t="s">
        <v>381</v>
      </c>
    </row>
    <row r="179" spans="2:47" s="1" customFormat="1" ht="22.5" customHeight="1">
      <c r="B179" s="38"/>
      <c r="C179" s="39"/>
      <c r="D179" s="39"/>
      <c r="E179" s="39"/>
      <c r="F179" s="315" t="s">
        <v>3371</v>
      </c>
      <c r="G179" s="316"/>
      <c r="H179" s="316"/>
      <c r="I179" s="316"/>
      <c r="J179" s="39"/>
      <c r="K179" s="39"/>
      <c r="L179" s="39"/>
      <c r="M179" s="39"/>
      <c r="N179" s="39"/>
      <c r="O179" s="39"/>
      <c r="P179" s="39"/>
      <c r="Q179" s="39"/>
      <c r="R179" s="40"/>
      <c r="T179" s="146"/>
      <c r="U179" s="39"/>
      <c r="V179" s="39"/>
      <c r="W179" s="39"/>
      <c r="X179" s="39"/>
      <c r="Y179" s="39"/>
      <c r="Z179" s="39"/>
      <c r="AA179" s="81"/>
      <c r="AT179" s="21" t="s">
        <v>475</v>
      </c>
      <c r="AU179" s="21" t="s">
        <v>88</v>
      </c>
    </row>
    <row r="180" spans="2:65" s="1" customFormat="1" ht="22.5" customHeight="1">
      <c r="B180" s="38"/>
      <c r="C180" s="171" t="s">
        <v>386</v>
      </c>
      <c r="D180" s="171" t="s">
        <v>177</v>
      </c>
      <c r="E180" s="172" t="s">
        <v>3410</v>
      </c>
      <c r="F180" s="265" t="s">
        <v>3411</v>
      </c>
      <c r="G180" s="265"/>
      <c r="H180" s="265"/>
      <c r="I180" s="265"/>
      <c r="J180" s="173" t="s">
        <v>2279</v>
      </c>
      <c r="K180" s="174">
        <v>1</v>
      </c>
      <c r="L180" s="266">
        <v>0</v>
      </c>
      <c r="M180" s="267"/>
      <c r="N180" s="268">
        <f>ROUND(L180*K180,2)</f>
        <v>0</v>
      </c>
      <c r="O180" s="268"/>
      <c r="P180" s="268"/>
      <c r="Q180" s="268"/>
      <c r="R180" s="40"/>
      <c r="T180" s="175" t="s">
        <v>22</v>
      </c>
      <c r="U180" s="47" t="s">
        <v>45</v>
      </c>
      <c r="V180" s="39"/>
      <c r="W180" s="176">
        <f>V180*K180</f>
        <v>0</v>
      </c>
      <c r="X180" s="176">
        <v>0</v>
      </c>
      <c r="Y180" s="176">
        <f>X180*K180</f>
        <v>0</v>
      </c>
      <c r="Z180" s="176">
        <v>0</v>
      </c>
      <c r="AA180" s="177">
        <f>Z180*K180</f>
        <v>0</v>
      </c>
      <c r="AR180" s="21" t="s">
        <v>181</v>
      </c>
      <c r="AT180" s="21" t="s">
        <v>177</v>
      </c>
      <c r="AU180" s="21" t="s">
        <v>88</v>
      </c>
      <c r="AY180" s="21" t="s">
        <v>176</v>
      </c>
      <c r="BE180" s="113">
        <f>IF(U180="základní",N180,0)</f>
        <v>0</v>
      </c>
      <c r="BF180" s="113">
        <f>IF(U180="snížená",N180,0)</f>
        <v>0</v>
      </c>
      <c r="BG180" s="113">
        <f>IF(U180="zákl. přenesená",N180,0)</f>
        <v>0</v>
      </c>
      <c r="BH180" s="113">
        <f>IF(U180="sníž. přenesená",N180,0)</f>
        <v>0</v>
      </c>
      <c r="BI180" s="113">
        <f>IF(U180="nulová",N180,0)</f>
        <v>0</v>
      </c>
      <c r="BJ180" s="21" t="s">
        <v>88</v>
      </c>
      <c r="BK180" s="113">
        <f>ROUND(L180*K180,2)</f>
        <v>0</v>
      </c>
      <c r="BL180" s="21" t="s">
        <v>181</v>
      </c>
      <c r="BM180" s="21" t="s">
        <v>386</v>
      </c>
    </row>
    <row r="181" spans="2:47" s="1" customFormat="1" ht="22.5" customHeight="1">
      <c r="B181" s="38"/>
      <c r="C181" s="39"/>
      <c r="D181" s="39"/>
      <c r="E181" s="39"/>
      <c r="F181" s="315" t="s">
        <v>3371</v>
      </c>
      <c r="G181" s="316"/>
      <c r="H181" s="316"/>
      <c r="I181" s="316"/>
      <c r="J181" s="39"/>
      <c r="K181" s="39"/>
      <c r="L181" s="39"/>
      <c r="M181" s="39"/>
      <c r="N181" s="39"/>
      <c r="O181" s="39"/>
      <c r="P181" s="39"/>
      <c r="Q181" s="39"/>
      <c r="R181" s="40"/>
      <c r="T181" s="146"/>
      <c r="U181" s="39"/>
      <c r="V181" s="39"/>
      <c r="W181" s="39"/>
      <c r="X181" s="39"/>
      <c r="Y181" s="39"/>
      <c r="Z181" s="39"/>
      <c r="AA181" s="81"/>
      <c r="AT181" s="21" t="s">
        <v>475</v>
      </c>
      <c r="AU181" s="21" t="s">
        <v>88</v>
      </c>
    </row>
    <row r="182" spans="2:65" s="1" customFormat="1" ht="22.5" customHeight="1">
      <c r="B182" s="38"/>
      <c r="C182" s="171" t="s">
        <v>391</v>
      </c>
      <c r="D182" s="171" t="s">
        <v>177</v>
      </c>
      <c r="E182" s="172" t="s">
        <v>3412</v>
      </c>
      <c r="F182" s="265" t="s">
        <v>3370</v>
      </c>
      <c r="G182" s="265"/>
      <c r="H182" s="265"/>
      <c r="I182" s="265"/>
      <c r="J182" s="173" t="s">
        <v>2279</v>
      </c>
      <c r="K182" s="174">
        <v>2</v>
      </c>
      <c r="L182" s="266">
        <v>0</v>
      </c>
      <c r="M182" s="267"/>
      <c r="N182" s="268">
        <f>ROUND(L182*K182,2)</f>
        <v>0</v>
      </c>
      <c r="O182" s="268"/>
      <c r="P182" s="268"/>
      <c r="Q182" s="268"/>
      <c r="R182" s="40"/>
      <c r="T182" s="175" t="s">
        <v>22</v>
      </c>
      <c r="U182" s="47" t="s">
        <v>45</v>
      </c>
      <c r="V182" s="39"/>
      <c r="W182" s="176">
        <f>V182*K182</f>
        <v>0</v>
      </c>
      <c r="X182" s="176">
        <v>0</v>
      </c>
      <c r="Y182" s="176">
        <f>X182*K182</f>
        <v>0</v>
      </c>
      <c r="Z182" s="176">
        <v>0</v>
      </c>
      <c r="AA182" s="177">
        <f>Z182*K182</f>
        <v>0</v>
      </c>
      <c r="AR182" s="21" t="s">
        <v>181</v>
      </c>
      <c r="AT182" s="21" t="s">
        <v>177</v>
      </c>
      <c r="AU182" s="21" t="s">
        <v>88</v>
      </c>
      <c r="AY182" s="21" t="s">
        <v>176</v>
      </c>
      <c r="BE182" s="113">
        <f>IF(U182="základní",N182,0)</f>
        <v>0</v>
      </c>
      <c r="BF182" s="113">
        <f>IF(U182="snížená",N182,0)</f>
        <v>0</v>
      </c>
      <c r="BG182" s="113">
        <f>IF(U182="zákl. přenesená",N182,0)</f>
        <v>0</v>
      </c>
      <c r="BH182" s="113">
        <f>IF(U182="sníž. přenesená",N182,0)</f>
        <v>0</v>
      </c>
      <c r="BI182" s="113">
        <f>IF(U182="nulová",N182,0)</f>
        <v>0</v>
      </c>
      <c r="BJ182" s="21" t="s">
        <v>88</v>
      </c>
      <c r="BK182" s="113">
        <f>ROUND(L182*K182,2)</f>
        <v>0</v>
      </c>
      <c r="BL182" s="21" t="s">
        <v>181</v>
      </c>
      <c r="BM182" s="21" t="s">
        <v>391</v>
      </c>
    </row>
    <row r="183" spans="2:47" s="1" customFormat="1" ht="22.5" customHeight="1">
      <c r="B183" s="38"/>
      <c r="C183" s="39"/>
      <c r="D183" s="39"/>
      <c r="E183" s="39"/>
      <c r="F183" s="315" t="s">
        <v>3371</v>
      </c>
      <c r="G183" s="316"/>
      <c r="H183" s="316"/>
      <c r="I183" s="316"/>
      <c r="J183" s="39"/>
      <c r="K183" s="39"/>
      <c r="L183" s="39"/>
      <c r="M183" s="39"/>
      <c r="N183" s="39"/>
      <c r="O183" s="39"/>
      <c r="P183" s="39"/>
      <c r="Q183" s="39"/>
      <c r="R183" s="40"/>
      <c r="T183" s="146"/>
      <c r="U183" s="39"/>
      <c r="V183" s="39"/>
      <c r="W183" s="39"/>
      <c r="X183" s="39"/>
      <c r="Y183" s="39"/>
      <c r="Z183" s="39"/>
      <c r="AA183" s="81"/>
      <c r="AT183" s="21" t="s">
        <v>475</v>
      </c>
      <c r="AU183" s="21" t="s">
        <v>88</v>
      </c>
    </row>
    <row r="184" spans="2:65" s="1" customFormat="1" ht="31.5" customHeight="1">
      <c r="B184" s="38"/>
      <c r="C184" s="171" t="s">
        <v>403</v>
      </c>
      <c r="D184" s="171" t="s">
        <v>177</v>
      </c>
      <c r="E184" s="172" t="s">
        <v>3413</v>
      </c>
      <c r="F184" s="265" t="s">
        <v>3414</v>
      </c>
      <c r="G184" s="265"/>
      <c r="H184" s="265"/>
      <c r="I184" s="265"/>
      <c r="J184" s="173" t="s">
        <v>2279</v>
      </c>
      <c r="K184" s="174">
        <v>4</v>
      </c>
      <c r="L184" s="266">
        <v>0</v>
      </c>
      <c r="M184" s="267"/>
      <c r="N184" s="268">
        <f>ROUND(L184*K184,2)</f>
        <v>0</v>
      </c>
      <c r="O184" s="268"/>
      <c r="P184" s="268"/>
      <c r="Q184" s="268"/>
      <c r="R184" s="40"/>
      <c r="T184" s="175" t="s">
        <v>22</v>
      </c>
      <c r="U184" s="47" t="s">
        <v>45</v>
      </c>
      <c r="V184" s="39"/>
      <c r="W184" s="176">
        <f>V184*K184</f>
        <v>0</v>
      </c>
      <c r="X184" s="176">
        <v>0</v>
      </c>
      <c r="Y184" s="176">
        <f>X184*K184</f>
        <v>0</v>
      </c>
      <c r="Z184" s="176">
        <v>0</v>
      </c>
      <c r="AA184" s="177">
        <f>Z184*K184</f>
        <v>0</v>
      </c>
      <c r="AR184" s="21" t="s">
        <v>181</v>
      </c>
      <c r="AT184" s="21" t="s">
        <v>177</v>
      </c>
      <c r="AU184" s="21" t="s">
        <v>88</v>
      </c>
      <c r="AY184" s="21" t="s">
        <v>176</v>
      </c>
      <c r="BE184" s="113">
        <f>IF(U184="základní",N184,0)</f>
        <v>0</v>
      </c>
      <c r="BF184" s="113">
        <f>IF(U184="snížená",N184,0)</f>
        <v>0</v>
      </c>
      <c r="BG184" s="113">
        <f>IF(U184="zákl. přenesená",N184,0)</f>
        <v>0</v>
      </c>
      <c r="BH184" s="113">
        <f>IF(U184="sníž. přenesená",N184,0)</f>
        <v>0</v>
      </c>
      <c r="BI184" s="113">
        <f>IF(U184="nulová",N184,0)</f>
        <v>0</v>
      </c>
      <c r="BJ184" s="21" t="s">
        <v>88</v>
      </c>
      <c r="BK184" s="113">
        <f>ROUND(L184*K184,2)</f>
        <v>0</v>
      </c>
      <c r="BL184" s="21" t="s">
        <v>181</v>
      </c>
      <c r="BM184" s="21" t="s">
        <v>403</v>
      </c>
    </row>
    <row r="185" spans="2:47" s="1" customFormat="1" ht="22.5" customHeight="1">
      <c r="B185" s="38"/>
      <c r="C185" s="39"/>
      <c r="D185" s="39"/>
      <c r="E185" s="39"/>
      <c r="F185" s="315" t="s">
        <v>3371</v>
      </c>
      <c r="G185" s="316"/>
      <c r="H185" s="316"/>
      <c r="I185" s="316"/>
      <c r="J185" s="39"/>
      <c r="K185" s="39"/>
      <c r="L185" s="39"/>
      <c r="M185" s="39"/>
      <c r="N185" s="39"/>
      <c r="O185" s="39"/>
      <c r="P185" s="39"/>
      <c r="Q185" s="39"/>
      <c r="R185" s="40"/>
      <c r="T185" s="146"/>
      <c r="U185" s="39"/>
      <c r="V185" s="39"/>
      <c r="W185" s="39"/>
      <c r="X185" s="39"/>
      <c r="Y185" s="39"/>
      <c r="Z185" s="39"/>
      <c r="AA185" s="81"/>
      <c r="AT185" s="21" t="s">
        <v>475</v>
      </c>
      <c r="AU185" s="21" t="s">
        <v>88</v>
      </c>
    </row>
    <row r="186" spans="2:65" s="1" customFormat="1" ht="22.5" customHeight="1">
      <c r="B186" s="38"/>
      <c r="C186" s="171" t="s">
        <v>425</v>
      </c>
      <c r="D186" s="171" t="s">
        <v>177</v>
      </c>
      <c r="E186" s="172" t="s">
        <v>3415</v>
      </c>
      <c r="F186" s="265" t="s">
        <v>3416</v>
      </c>
      <c r="G186" s="265"/>
      <c r="H186" s="265"/>
      <c r="I186" s="265"/>
      <c r="J186" s="173" t="s">
        <v>2279</v>
      </c>
      <c r="K186" s="174">
        <v>3</v>
      </c>
      <c r="L186" s="266">
        <v>0</v>
      </c>
      <c r="M186" s="267"/>
      <c r="N186" s="268">
        <f>ROUND(L186*K186,2)</f>
        <v>0</v>
      </c>
      <c r="O186" s="268"/>
      <c r="P186" s="268"/>
      <c r="Q186" s="268"/>
      <c r="R186" s="40"/>
      <c r="T186" s="175" t="s">
        <v>22</v>
      </c>
      <c r="U186" s="47" t="s">
        <v>45</v>
      </c>
      <c r="V186" s="39"/>
      <c r="W186" s="176">
        <f>V186*K186</f>
        <v>0</v>
      </c>
      <c r="X186" s="176">
        <v>0</v>
      </c>
      <c r="Y186" s="176">
        <f>X186*K186</f>
        <v>0</v>
      </c>
      <c r="Z186" s="176">
        <v>0</v>
      </c>
      <c r="AA186" s="177">
        <f>Z186*K186</f>
        <v>0</v>
      </c>
      <c r="AR186" s="21" t="s">
        <v>181</v>
      </c>
      <c r="AT186" s="21" t="s">
        <v>177</v>
      </c>
      <c r="AU186" s="21" t="s">
        <v>88</v>
      </c>
      <c r="AY186" s="21" t="s">
        <v>176</v>
      </c>
      <c r="BE186" s="113">
        <f>IF(U186="základní",N186,0)</f>
        <v>0</v>
      </c>
      <c r="BF186" s="113">
        <f>IF(U186="snížená",N186,0)</f>
        <v>0</v>
      </c>
      <c r="BG186" s="113">
        <f>IF(U186="zákl. přenesená",N186,0)</f>
        <v>0</v>
      </c>
      <c r="BH186" s="113">
        <f>IF(U186="sníž. přenesená",N186,0)</f>
        <v>0</v>
      </c>
      <c r="BI186" s="113">
        <f>IF(U186="nulová",N186,0)</f>
        <v>0</v>
      </c>
      <c r="BJ186" s="21" t="s">
        <v>88</v>
      </c>
      <c r="BK186" s="113">
        <f>ROUND(L186*K186,2)</f>
        <v>0</v>
      </c>
      <c r="BL186" s="21" t="s">
        <v>181</v>
      </c>
      <c r="BM186" s="21" t="s">
        <v>425</v>
      </c>
    </row>
    <row r="187" spans="2:47" s="1" customFormat="1" ht="22.5" customHeight="1">
      <c r="B187" s="38"/>
      <c r="C187" s="39"/>
      <c r="D187" s="39"/>
      <c r="E187" s="39"/>
      <c r="F187" s="315" t="s">
        <v>3394</v>
      </c>
      <c r="G187" s="316"/>
      <c r="H187" s="316"/>
      <c r="I187" s="316"/>
      <c r="J187" s="39"/>
      <c r="K187" s="39"/>
      <c r="L187" s="39"/>
      <c r="M187" s="39"/>
      <c r="N187" s="39"/>
      <c r="O187" s="39"/>
      <c r="P187" s="39"/>
      <c r="Q187" s="39"/>
      <c r="R187" s="40"/>
      <c r="T187" s="146"/>
      <c r="U187" s="39"/>
      <c r="V187" s="39"/>
      <c r="W187" s="39"/>
      <c r="X187" s="39"/>
      <c r="Y187" s="39"/>
      <c r="Z187" s="39"/>
      <c r="AA187" s="81"/>
      <c r="AT187" s="21" t="s">
        <v>475</v>
      </c>
      <c r="AU187" s="21" t="s">
        <v>88</v>
      </c>
    </row>
    <row r="188" spans="2:65" s="1" customFormat="1" ht="22.5" customHeight="1">
      <c r="B188" s="38"/>
      <c r="C188" s="171" t="s">
        <v>430</v>
      </c>
      <c r="D188" s="171" t="s">
        <v>177</v>
      </c>
      <c r="E188" s="172" t="s">
        <v>3417</v>
      </c>
      <c r="F188" s="265" t="s">
        <v>3418</v>
      </c>
      <c r="G188" s="265"/>
      <c r="H188" s="265"/>
      <c r="I188" s="265"/>
      <c r="J188" s="173" t="s">
        <v>2279</v>
      </c>
      <c r="K188" s="174">
        <v>2</v>
      </c>
      <c r="L188" s="266">
        <v>0</v>
      </c>
      <c r="M188" s="267"/>
      <c r="N188" s="268">
        <f>ROUND(L188*K188,2)</f>
        <v>0</v>
      </c>
      <c r="O188" s="268"/>
      <c r="P188" s="268"/>
      <c r="Q188" s="268"/>
      <c r="R188" s="40"/>
      <c r="T188" s="175" t="s">
        <v>22</v>
      </c>
      <c r="U188" s="47" t="s">
        <v>45</v>
      </c>
      <c r="V188" s="39"/>
      <c r="W188" s="176">
        <f>V188*K188</f>
        <v>0</v>
      </c>
      <c r="X188" s="176">
        <v>0</v>
      </c>
      <c r="Y188" s="176">
        <f>X188*K188</f>
        <v>0</v>
      </c>
      <c r="Z188" s="176">
        <v>0</v>
      </c>
      <c r="AA188" s="177">
        <f>Z188*K188</f>
        <v>0</v>
      </c>
      <c r="AR188" s="21" t="s">
        <v>181</v>
      </c>
      <c r="AT188" s="21" t="s">
        <v>177</v>
      </c>
      <c r="AU188" s="21" t="s">
        <v>88</v>
      </c>
      <c r="AY188" s="21" t="s">
        <v>176</v>
      </c>
      <c r="BE188" s="113">
        <f>IF(U188="základní",N188,0)</f>
        <v>0</v>
      </c>
      <c r="BF188" s="113">
        <f>IF(U188="snížená",N188,0)</f>
        <v>0</v>
      </c>
      <c r="BG188" s="113">
        <f>IF(U188="zákl. přenesená",N188,0)</f>
        <v>0</v>
      </c>
      <c r="BH188" s="113">
        <f>IF(U188="sníž. přenesená",N188,0)</f>
        <v>0</v>
      </c>
      <c r="BI188" s="113">
        <f>IF(U188="nulová",N188,0)</f>
        <v>0</v>
      </c>
      <c r="BJ188" s="21" t="s">
        <v>88</v>
      </c>
      <c r="BK188" s="113">
        <f>ROUND(L188*K188,2)</f>
        <v>0</v>
      </c>
      <c r="BL188" s="21" t="s">
        <v>181</v>
      </c>
      <c r="BM188" s="21" t="s">
        <v>430</v>
      </c>
    </row>
    <row r="189" spans="2:47" s="1" customFormat="1" ht="22.5" customHeight="1">
      <c r="B189" s="38"/>
      <c r="C189" s="39"/>
      <c r="D189" s="39"/>
      <c r="E189" s="39"/>
      <c r="F189" s="315" t="s">
        <v>3377</v>
      </c>
      <c r="G189" s="316"/>
      <c r="H189" s="316"/>
      <c r="I189" s="316"/>
      <c r="J189" s="39"/>
      <c r="K189" s="39"/>
      <c r="L189" s="39"/>
      <c r="M189" s="39"/>
      <c r="N189" s="39"/>
      <c r="O189" s="39"/>
      <c r="P189" s="39"/>
      <c r="Q189" s="39"/>
      <c r="R189" s="40"/>
      <c r="T189" s="146"/>
      <c r="U189" s="39"/>
      <c r="V189" s="39"/>
      <c r="W189" s="39"/>
      <c r="X189" s="39"/>
      <c r="Y189" s="39"/>
      <c r="Z189" s="39"/>
      <c r="AA189" s="81"/>
      <c r="AT189" s="21" t="s">
        <v>475</v>
      </c>
      <c r="AU189" s="21" t="s">
        <v>88</v>
      </c>
    </row>
    <row r="190" spans="2:65" s="1" customFormat="1" ht="22.5" customHeight="1">
      <c r="B190" s="38"/>
      <c r="C190" s="171" t="s">
        <v>434</v>
      </c>
      <c r="D190" s="171" t="s">
        <v>177</v>
      </c>
      <c r="E190" s="172" t="s">
        <v>3419</v>
      </c>
      <c r="F190" s="265" t="s">
        <v>3420</v>
      </c>
      <c r="G190" s="265"/>
      <c r="H190" s="265"/>
      <c r="I190" s="265"/>
      <c r="J190" s="173" t="s">
        <v>1704</v>
      </c>
      <c r="K190" s="174">
        <v>3</v>
      </c>
      <c r="L190" s="266">
        <v>0</v>
      </c>
      <c r="M190" s="267"/>
      <c r="N190" s="268">
        <f>ROUND(L190*K190,2)</f>
        <v>0</v>
      </c>
      <c r="O190" s="268"/>
      <c r="P190" s="268"/>
      <c r="Q190" s="268"/>
      <c r="R190" s="40"/>
      <c r="T190" s="175" t="s">
        <v>22</v>
      </c>
      <c r="U190" s="47" t="s">
        <v>45</v>
      </c>
      <c r="V190" s="39"/>
      <c r="W190" s="176">
        <f>V190*K190</f>
        <v>0</v>
      </c>
      <c r="X190" s="176">
        <v>0</v>
      </c>
      <c r="Y190" s="176">
        <f>X190*K190</f>
        <v>0</v>
      </c>
      <c r="Z190" s="176">
        <v>0</v>
      </c>
      <c r="AA190" s="177">
        <f>Z190*K190</f>
        <v>0</v>
      </c>
      <c r="AR190" s="21" t="s">
        <v>181</v>
      </c>
      <c r="AT190" s="21" t="s">
        <v>177</v>
      </c>
      <c r="AU190" s="21" t="s">
        <v>88</v>
      </c>
      <c r="AY190" s="21" t="s">
        <v>176</v>
      </c>
      <c r="BE190" s="113">
        <f>IF(U190="základní",N190,0)</f>
        <v>0</v>
      </c>
      <c r="BF190" s="113">
        <f>IF(U190="snížená",N190,0)</f>
        <v>0</v>
      </c>
      <c r="BG190" s="113">
        <f>IF(U190="zákl. přenesená",N190,0)</f>
        <v>0</v>
      </c>
      <c r="BH190" s="113">
        <f>IF(U190="sníž. přenesená",N190,0)</f>
        <v>0</v>
      </c>
      <c r="BI190" s="113">
        <f>IF(U190="nulová",N190,0)</f>
        <v>0</v>
      </c>
      <c r="BJ190" s="21" t="s">
        <v>88</v>
      </c>
      <c r="BK190" s="113">
        <f>ROUND(L190*K190,2)</f>
        <v>0</v>
      </c>
      <c r="BL190" s="21" t="s">
        <v>181</v>
      </c>
      <c r="BM190" s="21" t="s">
        <v>434</v>
      </c>
    </row>
    <row r="191" spans="2:47" s="1" customFormat="1" ht="22.5" customHeight="1">
      <c r="B191" s="38"/>
      <c r="C191" s="39"/>
      <c r="D191" s="39"/>
      <c r="E191" s="39"/>
      <c r="F191" s="315" t="s">
        <v>3377</v>
      </c>
      <c r="G191" s="316"/>
      <c r="H191" s="316"/>
      <c r="I191" s="316"/>
      <c r="J191" s="39"/>
      <c r="K191" s="39"/>
      <c r="L191" s="39"/>
      <c r="M191" s="39"/>
      <c r="N191" s="39"/>
      <c r="O191" s="39"/>
      <c r="P191" s="39"/>
      <c r="Q191" s="39"/>
      <c r="R191" s="40"/>
      <c r="T191" s="146"/>
      <c r="U191" s="39"/>
      <c r="V191" s="39"/>
      <c r="W191" s="39"/>
      <c r="X191" s="39"/>
      <c r="Y191" s="39"/>
      <c r="Z191" s="39"/>
      <c r="AA191" s="81"/>
      <c r="AT191" s="21" t="s">
        <v>475</v>
      </c>
      <c r="AU191" s="21" t="s">
        <v>88</v>
      </c>
    </row>
    <row r="192" spans="2:65" s="1" customFormat="1" ht="31.5" customHeight="1">
      <c r="B192" s="38"/>
      <c r="C192" s="171" t="s">
        <v>438</v>
      </c>
      <c r="D192" s="171" t="s">
        <v>177</v>
      </c>
      <c r="E192" s="172" t="s">
        <v>3421</v>
      </c>
      <c r="F192" s="265" t="s">
        <v>3384</v>
      </c>
      <c r="G192" s="265"/>
      <c r="H192" s="265"/>
      <c r="I192" s="265"/>
      <c r="J192" s="173" t="s">
        <v>2279</v>
      </c>
      <c r="K192" s="174">
        <v>1</v>
      </c>
      <c r="L192" s="266">
        <v>0</v>
      </c>
      <c r="M192" s="267"/>
      <c r="N192" s="268">
        <f>ROUND(L192*K192,2)</f>
        <v>0</v>
      </c>
      <c r="O192" s="268"/>
      <c r="P192" s="268"/>
      <c r="Q192" s="268"/>
      <c r="R192" s="40"/>
      <c r="T192" s="175" t="s">
        <v>22</v>
      </c>
      <c r="U192" s="47" t="s">
        <v>45</v>
      </c>
      <c r="V192" s="39"/>
      <c r="W192" s="176">
        <f>V192*K192</f>
        <v>0</v>
      </c>
      <c r="X192" s="176">
        <v>0</v>
      </c>
      <c r="Y192" s="176">
        <f>X192*K192</f>
        <v>0</v>
      </c>
      <c r="Z192" s="176">
        <v>0</v>
      </c>
      <c r="AA192" s="177">
        <f>Z192*K192</f>
        <v>0</v>
      </c>
      <c r="AR192" s="21" t="s">
        <v>181</v>
      </c>
      <c r="AT192" s="21" t="s">
        <v>177</v>
      </c>
      <c r="AU192" s="21" t="s">
        <v>88</v>
      </c>
      <c r="AY192" s="21" t="s">
        <v>176</v>
      </c>
      <c r="BE192" s="113">
        <f>IF(U192="základní",N192,0)</f>
        <v>0</v>
      </c>
      <c r="BF192" s="113">
        <f>IF(U192="snížená",N192,0)</f>
        <v>0</v>
      </c>
      <c r="BG192" s="113">
        <f>IF(U192="zákl. přenesená",N192,0)</f>
        <v>0</v>
      </c>
      <c r="BH192" s="113">
        <f>IF(U192="sníž. přenesená",N192,0)</f>
        <v>0</v>
      </c>
      <c r="BI192" s="113">
        <f>IF(U192="nulová",N192,0)</f>
        <v>0</v>
      </c>
      <c r="BJ192" s="21" t="s">
        <v>88</v>
      </c>
      <c r="BK192" s="113">
        <f>ROUND(L192*K192,2)</f>
        <v>0</v>
      </c>
      <c r="BL192" s="21" t="s">
        <v>181</v>
      </c>
      <c r="BM192" s="21" t="s">
        <v>438</v>
      </c>
    </row>
    <row r="193" spans="2:47" s="1" customFormat="1" ht="22.5" customHeight="1">
      <c r="B193" s="38"/>
      <c r="C193" s="39"/>
      <c r="D193" s="39"/>
      <c r="E193" s="39"/>
      <c r="F193" s="315" t="s">
        <v>3385</v>
      </c>
      <c r="G193" s="316"/>
      <c r="H193" s="316"/>
      <c r="I193" s="316"/>
      <c r="J193" s="39"/>
      <c r="K193" s="39"/>
      <c r="L193" s="39"/>
      <c r="M193" s="39"/>
      <c r="N193" s="39"/>
      <c r="O193" s="39"/>
      <c r="P193" s="39"/>
      <c r="Q193" s="39"/>
      <c r="R193" s="40"/>
      <c r="T193" s="146"/>
      <c r="U193" s="39"/>
      <c r="V193" s="39"/>
      <c r="W193" s="39"/>
      <c r="X193" s="39"/>
      <c r="Y193" s="39"/>
      <c r="Z193" s="39"/>
      <c r="AA193" s="81"/>
      <c r="AT193" s="21" t="s">
        <v>475</v>
      </c>
      <c r="AU193" s="21" t="s">
        <v>88</v>
      </c>
    </row>
    <row r="194" spans="2:63" s="9" customFormat="1" ht="37.35" customHeight="1">
      <c r="B194" s="160"/>
      <c r="C194" s="161"/>
      <c r="D194" s="162" t="s">
        <v>3353</v>
      </c>
      <c r="E194" s="162"/>
      <c r="F194" s="162"/>
      <c r="G194" s="162"/>
      <c r="H194" s="162"/>
      <c r="I194" s="162"/>
      <c r="J194" s="162"/>
      <c r="K194" s="162"/>
      <c r="L194" s="162"/>
      <c r="M194" s="162"/>
      <c r="N194" s="301">
        <f>BK194</f>
        <v>0</v>
      </c>
      <c r="O194" s="302"/>
      <c r="P194" s="302"/>
      <c r="Q194" s="302"/>
      <c r="R194" s="163"/>
      <c r="T194" s="164"/>
      <c r="U194" s="161"/>
      <c r="V194" s="161"/>
      <c r="W194" s="165">
        <f>SUM(W195:W212)</f>
        <v>0</v>
      </c>
      <c r="X194" s="161"/>
      <c r="Y194" s="165">
        <f>SUM(Y195:Y212)</f>
        <v>0</v>
      </c>
      <c r="Z194" s="161"/>
      <c r="AA194" s="166">
        <f>SUM(AA195:AA212)</f>
        <v>0</v>
      </c>
      <c r="AR194" s="167" t="s">
        <v>88</v>
      </c>
      <c r="AT194" s="168" t="s">
        <v>79</v>
      </c>
      <c r="AU194" s="168" t="s">
        <v>80</v>
      </c>
      <c r="AY194" s="167" t="s">
        <v>176</v>
      </c>
      <c r="BK194" s="169">
        <f>SUM(BK195:BK212)</f>
        <v>0</v>
      </c>
    </row>
    <row r="195" spans="2:65" s="1" customFormat="1" ht="31.5" customHeight="1">
      <c r="B195" s="38"/>
      <c r="C195" s="171" t="s">
        <v>442</v>
      </c>
      <c r="D195" s="171" t="s">
        <v>177</v>
      </c>
      <c r="E195" s="172" t="s">
        <v>3422</v>
      </c>
      <c r="F195" s="265" t="s">
        <v>3409</v>
      </c>
      <c r="G195" s="265"/>
      <c r="H195" s="265"/>
      <c r="I195" s="265"/>
      <c r="J195" s="173" t="s">
        <v>2279</v>
      </c>
      <c r="K195" s="174">
        <v>1</v>
      </c>
      <c r="L195" s="266">
        <v>0</v>
      </c>
      <c r="M195" s="267"/>
      <c r="N195" s="268">
        <f>ROUND(L195*K195,2)</f>
        <v>0</v>
      </c>
      <c r="O195" s="268"/>
      <c r="P195" s="268"/>
      <c r="Q195" s="268"/>
      <c r="R195" s="40"/>
      <c r="T195" s="175" t="s">
        <v>22</v>
      </c>
      <c r="U195" s="47" t="s">
        <v>45</v>
      </c>
      <c r="V195" s="39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1" t="s">
        <v>181</v>
      </c>
      <c r="AT195" s="21" t="s">
        <v>177</v>
      </c>
      <c r="AU195" s="21" t="s">
        <v>88</v>
      </c>
      <c r="AY195" s="21" t="s">
        <v>176</v>
      </c>
      <c r="BE195" s="113">
        <f>IF(U195="základní",N195,0)</f>
        <v>0</v>
      </c>
      <c r="BF195" s="113">
        <f>IF(U195="snížená",N195,0)</f>
        <v>0</v>
      </c>
      <c r="BG195" s="113">
        <f>IF(U195="zákl. přenesená",N195,0)</f>
        <v>0</v>
      </c>
      <c r="BH195" s="113">
        <f>IF(U195="sníž. přenesená",N195,0)</f>
        <v>0</v>
      </c>
      <c r="BI195" s="113">
        <f>IF(U195="nulová",N195,0)</f>
        <v>0</v>
      </c>
      <c r="BJ195" s="21" t="s">
        <v>88</v>
      </c>
      <c r="BK195" s="113">
        <f>ROUND(L195*K195,2)</f>
        <v>0</v>
      </c>
      <c r="BL195" s="21" t="s">
        <v>181</v>
      </c>
      <c r="BM195" s="21" t="s">
        <v>442</v>
      </c>
    </row>
    <row r="196" spans="2:47" s="1" customFormat="1" ht="22.5" customHeight="1">
      <c r="B196" s="38"/>
      <c r="C196" s="39"/>
      <c r="D196" s="39"/>
      <c r="E196" s="39"/>
      <c r="F196" s="315" t="s">
        <v>3371</v>
      </c>
      <c r="G196" s="316"/>
      <c r="H196" s="316"/>
      <c r="I196" s="316"/>
      <c r="J196" s="39"/>
      <c r="K196" s="39"/>
      <c r="L196" s="39"/>
      <c r="M196" s="39"/>
      <c r="N196" s="39"/>
      <c r="O196" s="39"/>
      <c r="P196" s="39"/>
      <c r="Q196" s="39"/>
      <c r="R196" s="40"/>
      <c r="T196" s="146"/>
      <c r="U196" s="39"/>
      <c r="V196" s="39"/>
      <c r="W196" s="39"/>
      <c r="X196" s="39"/>
      <c r="Y196" s="39"/>
      <c r="Z196" s="39"/>
      <c r="AA196" s="81"/>
      <c r="AT196" s="21" t="s">
        <v>475</v>
      </c>
      <c r="AU196" s="21" t="s">
        <v>88</v>
      </c>
    </row>
    <row r="197" spans="2:65" s="1" customFormat="1" ht="22.5" customHeight="1">
      <c r="B197" s="38"/>
      <c r="C197" s="171" t="s">
        <v>449</v>
      </c>
      <c r="D197" s="171" t="s">
        <v>177</v>
      </c>
      <c r="E197" s="172" t="s">
        <v>3423</v>
      </c>
      <c r="F197" s="265" t="s">
        <v>3411</v>
      </c>
      <c r="G197" s="265"/>
      <c r="H197" s="265"/>
      <c r="I197" s="265"/>
      <c r="J197" s="173" t="s">
        <v>2279</v>
      </c>
      <c r="K197" s="174">
        <v>1</v>
      </c>
      <c r="L197" s="266">
        <v>0</v>
      </c>
      <c r="M197" s="267"/>
      <c r="N197" s="268">
        <f>ROUND(L197*K197,2)</f>
        <v>0</v>
      </c>
      <c r="O197" s="268"/>
      <c r="P197" s="268"/>
      <c r="Q197" s="268"/>
      <c r="R197" s="40"/>
      <c r="T197" s="175" t="s">
        <v>22</v>
      </c>
      <c r="U197" s="47" t="s">
        <v>45</v>
      </c>
      <c r="V197" s="39"/>
      <c r="W197" s="176">
        <f>V197*K197</f>
        <v>0</v>
      </c>
      <c r="X197" s="176">
        <v>0</v>
      </c>
      <c r="Y197" s="176">
        <f>X197*K197</f>
        <v>0</v>
      </c>
      <c r="Z197" s="176">
        <v>0</v>
      </c>
      <c r="AA197" s="177">
        <f>Z197*K197</f>
        <v>0</v>
      </c>
      <c r="AR197" s="21" t="s">
        <v>181</v>
      </c>
      <c r="AT197" s="21" t="s">
        <v>177</v>
      </c>
      <c r="AU197" s="21" t="s">
        <v>88</v>
      </c>
      <c r="AY197" s="21" t="s">
        <v>176</v>
      </c>
      <c r="BE197" s="113">
        <f>IF(U197="základní",N197,0)</f>
        <v>0</v>
      </c>
      <c r="BF197" s="113">
        <f>IF(U197="snížená",N197,0)</f>
        <v>0</v>
      </c>
      <c r="BG197" s="113">
        <f>IF(U197="zákl. přenesená",N197,0)</f>
        <v>0</v>
      </c>
      <c r="BH197" s="113">
        <f>IF(U197="sníž. přenesená",N197,0)</f>
        <v>0</v>
      </c>
      <c r="BI197" s="113">
        <f>IF(U197="nulová",N197,0)</f>
        <v>0</v>
      </c>
      <c r="BJ197" s="21" t="s">
        <v>88</v>
      </c>
      <c r="BK197" s="113">
        <f>ROUND(L197*K197,2)</f>
        <v>0</v>
      </c>
      <c r="BL197" s="21" t="s">
        <v>181</v>
      </c>
      <c r="BM197" s="21" t="s">
        <v>449</v>
      </c>
    </row>
    <row r="198" spans="2:47" s="1" customFormat="1" ht="22.5" customHeight="1">
      <c r="B198" s="38"/>
      <c r="C198" s="39"/>
      <c r="D198" s="39"/>
      <c r="E198" s="39"/>
      <c r="F198" s="315" t="s">
        <v>3371</v>
      </c>
      <c r="G198" s="316"/>
      <c r="H198" s="316"/>
      <c r="I198" s="316"/>
      <c r="J198" s="39"/>
      <c r="K198" s="39"/>
      <c r="L198" s="39"/>
      <c r="M198" s="39"/>
      <c r="N198" s="39"/>
      <c r="O198" s="39"/>
      <c r="P198" s="39"/>
      <c r="Q198" s="39"/>
      <c r="R198" s="40"/>
      <c r="T198" s="146"/>
      <c r="U198" s="39"/>
      <c r="V198" s="39"/>
      <c r="W198" s="39"/>
      <c r="X198" s="39"/>
      <c r="Y198" s="39"/>
      <c r="Z198" s="39"/>
      <c r="AA198" s="81"/>
      <c r="AT198" s="21" t="s">
        <v>475</v>
      </c>
      <c r="AU198" s="21" t="s">
        <v>88</v>
      </c>
    </row>
    <row r="199" spans="2:65" s="1" customFormat="1" ht="22.5" customHeight="1">
      <c r="B199" s="38"/>
      <c r="C199" s="171" t="s">
        <v>453</v>
      </c>
      <c r="D199" s="171" t="s">
        <v>177</v>
      </c>
      <c r="E199" s="172" t="s">
        <v>3424</v>
      </c>
      <c r="F199" s="265" t="s">
        <v>3370</v>
      </c>
      <c r="G199" s="265"/>
      <c r="H199" s="265"/>
      <c r="I199" s="265"/>
      <c r="J199" s="173" t="s">
        <v>2279</v>
      </c>
      <c r="K199" s="174">
        <v>2</v>
      </c>
      <c r="L199" s="266">
        <v>0</v>
      </c>
      <c r="M199" s="267"/>
      <c r="N199" s="268">
        <f>ROUND(L199*K199,2)</f>
        <v>0</v>
      </c>
      <c r="O199" s="268"/>
      <c r="P199" s="268"/>
      <c r="Q199" s="268"/>
      <c r="R199" s="40"/>
      <c r="T199" s="175" t="s">
        <v>22</v>
      </c>
      <c r="U199" s="47" t="s">
        <v>45</v>
      </c>
      <c r="V199" s="39"/>
      <c r="W199" s="176">
        <f>V199*K199</f>
        <v>0</v>
      </c>
      <c r="X199" s="176">
        <v>0</v>
      </c>
      <c r="Y199" s="176">
        <f>X199*K199</f>
        <v>0</v>
      </c>
      <c r="Z199" s="176">
        <v>0</v>
      </c>
      <c r="AA199" s="177">
        <f>Z199*K199</f>
        <v>0</v>
      </c>
      <c r="AR199" s="21" t="s">
        <v>181</v>
      </c>
      <c r="AT199" s="21" t="s">
        <v>177</v>
      </c>
      <c r="AU199" s="21" t="s">
        <v>88</v>
      </c>
      <c r="AY199" s="21" t="s">
        <v>176</v>
      </c>
      <c r="BE199" s="113">
        <f>IF(U199="základní",N199,0)</f>
        <v>0</v>
      </c>
      <c r="BF199" s="113">
        <f>IF(U199="snížená",N199,0)</f>
        <v>0</v>
      </c>
      <c r="BG199" s="113">
        <f>IF(U199="zákl. přenesená",N199,0)</f>
        <v>0</v>
      </c>
      <c r="BH199" s="113">
        <f>IF(U199="sníž. přenesená",N199,0)</f>
        <v>0</v>
      </c>
      <c r="BI199" s="113">
        <f>IF(U199="nulová",N199,0)</f>
        <v>0</v>
      </c>
      <c r="BJ199" s="21" t="s">
        <v>88</v>
      </c>
      <c r="BK199" s="113">
        <f>ROUND(L199*K199,2)</f>
        <v>0</v>
      </c>
      <c r="BL199" s="21" t="s">
        <v>181</v>
      </c>
      <c r="BM199" s="21" t="s">
        <v>453</v>
      </c>
    </row>
    <row r="200" spans="2:47" s="1" customFormat="1" ht="22.5" customHeight="1">
      <c r="B200" s="38"/>
      <c r="C200" s="39"/>
      <c r="D200" s="39"/>
      <c r="E200" s="39"/>
      <c r="F200" s="315" t="s">
        <v>3371</v>
      </c>
      <c r="G200" s="316"/>
      <c r="H200" s="316"/>
      <c r="I200" s="316"/>
      <c r="J200" s="39"/>
      <c r="K200" s="39"/>
      <c r="L200" s="39"/>
      <c r="M200" s="39"/>
      <c r="N200" s="39"/>
      <c r="O200" s="39"/>
      <c r="P200" s="39"/>
      <c r="Q200" s="39"/>
      <c r="R200" s="40"/>
      <c r="T200" s="146"/>
      <c r="U200" s="39"/>
      <c r="V200" s="39"/>
      <c r="W200" s="39"/>
      <c r="X200" s="39"/>
      <c r="Y200" s="39"/>
      <c r="Z200" s="39"/>
      <c r="AA200" s="81"/>
      <c r="AT200" s="21" t="s">
        <v>475</v>
      </c>
      <c r="AU200" s="21" t="s">
        <v>88</v>
      </c>
    </row>
    <row r="201" spans="2:65" s="1" customFormat="1" ht="31.5" customHeight="1">
      <c r="B201" s="38"/>
      <c r="C201" s="171" t="s">
        <v>458</v>
      </c>
      <c r="D201" s="171" t="s">
        <v>177</v>
      </c>
      <c r="E201" s="172" t="s">
        <v>3425</v>
      </c>
      <c r="F201" s="265" t="s">
        <v>3414</v>
      </c>
      <c r="G201" s="265"/>
      <c r="H201" s="265"/>
      <c r="I201" s="265"/>
      <c r="J201" s="173" t="s">
        <v>2279</v>
      </c>
      <c r="K201" s="174">
        <v>2</v>
      </c>
      <c r="L201" s="266">
        <v>0</v>
      </c>
      <c r="M201" s="267"/>
      <c r="N201" s="268">
        <f>ROUND(L201*K201,2)</f>
        <v>0</v>
      </c>
      <c r="O201" s="268"/>
      <c r="P201" s="268"/>
      <c r="Q201" s="268"/>
      <c r="R201" s="40"/>
      <c r="T201" s="175" t="s">
        <v>22</v>
      </c>
      <c r="U201" s="47" t="s">
        <v>45</v>
      </c>
      <c r="V201" s="39"/>
      <c r="W201" s="176">
        <f>V201*K201</f>
        <v>0</v>
      </c>
      <c r="X201" s="176">
        <v>0</v>
      </c>
      <c r="Y201" s="176">
        <f>X201*K201</f>
        <v>0</v>
      </c>
      <c r="Z201" s="176">
        <v>0</v>
      </c>
      <c r="AA201" s="177">
        <f>Z201*K201</f>
        <v>0</v>
      </c>
      <c r="AR201" s="21" t="s">
        <v>181</v>
      </c>
      <c r="AT201" s="21" t="s">
        <v>177</v>
      </c>
      <c r="AU201" s="21" t="s">
        <v>88</v>
      </c>
      <c r="AY201" s="21" t="s">
        <v>176</v>
      </c>
      <c r="BE201" s="113">
        <f>IF(U201="základní",N201,0)</f>
        <v>0</v>
      </c>
      <c r="BF201" s="113">
        <f>IF(U201="snížená",N201,0)</f>
        <v>0</v>
      </c>
      <c r="BG201" s="113">
        <f>IF(U201="zákl. přenesená",N201,0)</f>
        <v>0</v>
      </c>
      <c r="BH201" s="113">
        <f>IF(U201="sníž. přenesená",N201,0)</f>
        <v>0</v>
      </c>
      <c r="BI201" s="113">
        <f>IF(U201="nulová",N201,0)</f>
        <v>0</v>
      </c>
      <c r="BJ201" s="21" t="s">
        <v>88</v>
      </c>
      <c r="BK201" s="113">
        <f>ROUND(L201*K201,2)</f>
        <v>0</v>
      </c>
      <c r="BL201" s="21" t="s">
        <v>181</v>
      </c>
      <c r="BM201" s="21" t="s">
        <v>458</v>
      </c>
    </row>
    <row r="202" spans="2:47" s="1" customFormat="1" ht="22.5" customHeight="1">
      <c r="B202" s="38"/>
      <c r="C202" s="39"/>
      <c r="D202" s="39"/>
      <c r="E202" s="39"/>
      <c r="F202" s="315" t="s">
        <v>3371</v>
      </c>
      <c r="G202" s="316"/>
      <c r="H202" s="316"/>
      <c r="I202" s="316"/>
      <c r="J202" s="39"/>
      <c r="K202" s="39"/>
      <c r="L202" s="39"/>
      <c r="M202" s="39"/>
      <c r="N202" s="39"/>
      <c r="O202" s="39"/>
      <c r="P202" s="39"/>
      <c r="Q202" s="39"/>
      <c r="R202" s="40"/>
      <c r="T202" s="146"/>
      <c r="U202" s="39"/>
      <c r="V202" s="39"/>
      <c r="W202" s="39"/>
      <c r="X202" s="39"/>
      <c r="Y202" s="39"/>
      <c r="Z202" s="39"/>
      <c r="AA202" s="81"/>
      <c r="AT202" s="21" t="s">
        <v>475</v>
      </c>
      <c r="AU202" s="21" t="s">
        <v>88</v>
      </c>
    </row>
    <row r="203" spans="2:65" s="1" customFormat="1" ht="22.5" customHeight="1">
      <c r="B203" s="38"/>
      <c r="C203" s="171" t="s">
        <v>463</v>
      </c>
      <c r="D203" s="171" t="s">
        <v>177</v>
      </c>
      <c r="E203" s="172" t="s">
        <v>3426</v>
      </c>
      <c r="F203" s="265" t="s">
        <v>3416</v>
      </c>
      <c r="G203" s="265"/>
      <c r="H203" s="265"/>
      <c r="I203" s="265"/>
      <c r="J203" s="173" t="s">
        <v>2279</v>
      </c>
      <c r="K203" s="174">
        <v>3</v>
      </c>
      <c r="L203" s="266">
        <v>0</v>
      </c>
      <c r="M203" s="267"/>
      <c r="N203" s="268">
        <f>ROUND(L203*K203,2)</f>
        <v>0</v>
      </c>
      <c r="O203" s="268"/>
      <c r="P203" s="268"/>
      <c r="Q203" s="268"/>
      <c r="R203" s="40"/>
      <c r="T203" s="175" t="s">
        <v>22</v>
      </c>
      <c r="U203" s="47" t="s">
        <v>45</v>
      </c>
      <c r="V203" s="39"/>
      <c r="W203" s="176">
        <f>V203*K203</f>
        <v>0</v>
      </c>
      <c r="X203" s="176">
        <v>0</v>
      </c>
      <c r="Y203" s="176">
        <f>X203*K203</f>
        <v>0</v>
      </c>
      <c r="Z203" s="176">
        <v>0</v>
      </c>
      <c r="AA203" s="177">
        <f>Z203*K203</f>
        <v>0</v>
      </c>
      <c r="AR203" s="21" t="s">
        <v>181</v>
      </c>
      <c r="AT203" s="21" t="s">
        <v>177</v>
      </c>
      <c r="AU203" s="21" t="s">
        <v>88</v>
      </c>
      <c r="AY203" s="21" t="s">
        <v>176</v>
      </c>
      <c r="BE203" s="113">
        <f>IF(U203="základní",N203,0)</f>
        <v>0</v>
      </c>
      <c r="BF203" s="113">
        <f>IF(U203="snížená",N203,0)</f>
        <v>0</v>
      </c>
      <c r="BG203" s="113">
        <f>IF(U203="zákl. přenesená",N203,0)</f>
        <v>0</v>
      </c>
      <c r="BH203" s="113">
        <f>IF(U203="sníž. přenesená",N203,0)</f>
        <v>0</v>
      </c>
      <c r="BI203" s="113">
        <f>IF(U203="nulová",N203,0)</f>
        <v>0</v>
      </c>
      <c r="BJ203" s="21" t="s">
        <v>88</v>
      </c>
      <c r="BK203" s="113">
        <f>ROUND(L203*K203,2)</f>
        <v>0</v>
      </c>
      <c r="BL203" s="21" t="s">
        <v>181</v>
      </c>
      <c r="BM203" s="21" t="s">
        <v>463</v>
      </c>
    </row>
    <row r="204" spans="2:47" s="1" customFormat="1" ht="22.5" customHeight="1">
      <c r="B204" s="38"/>
      <c r="C204" s="39"/>
      <c r="D204" s="39"/>
      <c r="E204" s="39"/>
      <c r="F204" s="315" t="s">
        <v>3394</v>
      </c>
      <c r="G204" s="316"/>
      <c r="H204" s="316"/>
      <c r="I204" s="316"/>
      <c r="J204" s="39"/>
      <c r="K204" s="39"/>
      <c r="L204" s="39"/>
      <c r="M204" s="39"/>
      <c r="N204" s="39"/>
      <c r="O204" s="39"/>
      <c r="P204" s="39"/>
      <c r="Q204" s="39"/>
      <c r="R204" s="40"/>
      <c r="T204" s="146"/>
      <c r="U204" s="39"/>
      <c r="V204" s="39"/>
      <c r="W204" s="39"/>
      <c r="X204" s="39"/>
      <c r="Y204" s="39"/>
      <c r="Z204" s="39"/>
      <c r="AA204" s="81"/>
      <c r="AT204" s="21" t="s">
        <v>475</v>
      </c>
      <c r="AU204" s="21" t="s">
        <v>88</v>
      </c>
    </row>
    <row r="205" spans="2:65" s="1" customFormat="1" ht="22.5" customHeight="1">
      <c r="B205" s="38"/>
      <c r="C205" s="171" t="s">
        <v>470</v>
      </c>
      <c r="D205" s="171" t="s">
        <v>177</v>
      </c>
      <c r="E205" s="172" t="s">
        <v>3427</v>
      </c>
      <c r="F205" s="265" t="s">
        <v>3418</v>
      </c>
      <c r="G205" s="265"/>
      <c r="H205" s="265"/>
      <c r="I205" s="265"/>
      <c r="J205" s="173" t="s">
        <v>2279</v>
      </c>
      <c r="K205" s="174">
        <v>2</v>
      </c>
      <c r="L205" s="266">
        <v>0</v>
      </c>
      <c r="M205" s="267"/>
      <c r="N205" s="268">
        <f>ROUND(L205*K205,2)</f>
        <v>0</v>
      </c>
      <c r="O205" s="268"/>
      <c r="P205" s="268"/>
      <c r="Q205" s="268"/>
      <c r="R205" s="40"/>
      <c r="T205" s="175" t="s">
        <v>22</v>
      </c>
      <c r="U205" s="47" t="s">
        <v>45</v>
      </c>
      <c r="V205" s="39"/>
      <c r="W205" s="176">
        <f>V205*K205</f>
        <v>0</v>
      </c>
      <c r="X205" s="176">
        <v>0</v>
      </c>
      <c r="Y205" s="176">
        <f>X205*K205</f>
        <v>0</v>
      </c>
      <c r="Z205" s="176">
        <v>0</v>
      </c>
      <c r="AA205" s="177">
        <f>Z205*K205</f>
        <v>0</v>
      </c>
      <c r="AR205" s="21" t="s">
        <v>181</v>
      </c>
      <c r="AT205" s="21" t="s">
        <v>177</v>
      </c>
      <c r="AU205" s="21" t="s">
        <v>88</v>
      </c>
      <c r="AY205" s="21" t="s">
        <v>176</v>
      </c>
      <c r="BE205" s="113">
        <f>IF(U205="základní",N205,0)</f>
        <v>0</v>
      </c>
      <c r="BF205" s="113">
        <f>IF(U205="snížená",N205,0)</f>
        <v>0</v>
      </c>
      <c r="BG205" s="113">
        <f>IF(U205="zákl. přenesená",N205,0)</f>
        <v>0</v>
      </c>
      <c r="BH205" s="113">
        <f>IF(U205="sníž. přenesená",N205,0)</f>
        <v>0</v>
      </c>
      <c r="BI205" s="113">
        <f>IF(U205="nulová",N205,0)</f>
        <v>0</v>
      </c>
      <c r="BJ205" s="21" t="s">
        <v>88</v>
      </c>
      <c r="BK205" s="113">
        <f>ROUND(L205*K205,2)</f>
        <v>0</v>
      </c>
      <c r="BL205" s="21" t="s">
        <v>181</v>
      </c>
      <c r="BM205" s="21" t="s">
        <v>470</v>
      </c>
    </row>
    <row r="206" spans="2:47" s="1" customFormat="1" ht="22.5" customHeight="1">
      <c r="B206" s="38"/>
      <c r="C206" s="39"/>
      <c r="D206" s="39"/>
      <c r="E206" s="39"/>
      <c r="F206" s="315" t="s">
        <v>3377</v>
      </c>
      <c r="G206" s="316"/>
      <c r="H206" s="316"/>
      <c r="I206" s="316"/>
      <c r="J206" s="39"/>
      <c r="K206" s="39"/>
      <c r="L206" s="39"/>
      <c r="M206" s="39"/>
      <c r="N206" s="39"/>
      <c r="O206" s="39"/>
      <c r="P206" s="39"/>
      <c r="Q206" s="39"/>
      <c r="R206" s="40"/>
      <c r="T206" s="146"/>
      <c r="U206" s="39"/>
      <c r="V206" s="39"/>
      <c r="W206" s="39"/>
      <c r="X206" s="39"/>
      <c r="Y206" s="39"/>
      <c r="Z206" s="39"/>
      <c r="AA206" s="81"/>
      <c r="AT206" s="21" t="s">
        <v>475</v>
      </c>
      <c r="AU206" s="21" t="s">
        <v>88</v>
      </c>
    </row>
    <row r="207" spans="2:65" s="1" customFormat="1" ht="22.5" customHeight="1">
      <c r="B207" s="38"/>
      <c r="C207" s="171" t="s">
        <v>476</v>
      </c>
      <c r="D207" s="171" t="s">
        <v>177</v>
      </c>
      <c r="E207" s="172" t="s">
        <v>3428</v>
      </c>
      <c r="F207" s="265" t="s">
        <v>3429</v>
      </c>
      <c r="G207" s="265"/>
      <c r="H207" s="265"/>
      <c r="I207" s="265"/>
      <c r="J207" s="173" t="s">
        <v>2279</v>
      </c>
      <c r="K207" s="174">
        <v>2</v>
      </c>
      <c r="L207" s="266">
        <v>0</v>
      </c>
      <c r="M207" s="267"/>
      <c r="N207" s="268">
        <f>ROUND(L207*K207,2)</f>
        <v>0</v>
      </c>
      <c r="O207" s="268"/>
      <c r="P207" s="268"/>
      <c r="Q207" s="268"/>
      <c r="R207" s="40"/>
      <c r="T207" s="175" t="s">
        <v>22</v>
      </c>
      <c r="U207" s="47" t="s">
        <v>45</v>
      </c>
      <c r="V207" s="39"/>
      <c r="W207" s="176">
        <f>V207*K207</f>
        <v>0</v>
      </c>
      <c r="X207" s="176">
        <v>0</v>
      </c>
      <c r="Y207" s="176">
        <f>X207*K207</f>
        <v>0</v>
      </c>
      <c r="Z207" s="176">
        <v>0</v>
      </c>
      <c r="AA207" s="177">
        <f>Z207*K207</f>
        <v>0</v>
      </c>
      <c r="AR207" s="21" t="s">
        <v>181</v>
      </c>
      <c r="AT207" s="21" t="s">
        <v>177</v>
      </c>
      <c r="AU207" s="21" t="s">
        <v>88</v>
      </c>
      <c r="AY207" s="21" t="s">
        <v>176</v>
      </c>
      <c r="BE207" s="113">
        <f>IF(U207="základní",N207,0)</f>
        <v>0</v>
      </c>
      <c r="BF207" s="113">
        <f>IF(U207="snížená",N207,0)</f>
        <v>0</v>
      </c>
      <c r="BG207" s="113">
        <f>IF(U207="zákl. přenesená",N207,0)</f>
        <v>0</v>
      </c>
      <c r="BH207" s="113">
        <f>IF(U207="sníž. přenesená",N207,0)</f>
        <v>0</v>
      </c>
      <c r="BI207" s="113">
        <f>IF(U207="nulová",N207,0)</f>
        <v>0</v>
      </c>
      <c r="BJ207" s="21" t="s">
        <v>88</v>
      </c>
      <c r="BK207" s="113">
        <f>ROUND(L207*K207,2)</f>
        <v>0</v>
      </c>
      <c r="BL207" s="21" t="s">
        <v>181</v>
      </c>
      <c r="BM207" s="21" t="s">
        <v>476</v>
      </c>
    </row>
    <row r="208" spans="2:47" s="1" customFormat="1" ht="22.5" customHeight="1">
      <c r="B208" s="38"/>
      <c r="C208" s="39"/>
      <c r="D208" s="39"/>
      <c r="E208" s="39"/>
      <c r="F208" s="315" t="s">
        <v>3377</v>
      </c>
      <c r="G208" s="316"/>
      <c r="H208" s="316"/>
      <c r="I208" s="316"/>
      <c r="J208" s="39"/>
      <c r="K208" s="39"/>
      <c r="L208" s="39"/>
      <c r="M208" s="39"/>
      <c r="N208" s="39"/>
      <c r="O208" s="39"/>
      <c r="P208" s="39"/>
      <c r="Q208" s="39"/>
      <c r="R208" s="40"/>
      <c r="T208" s="146"/>
      <c r="U208" s="39"/>
      <c r="V208" s="39"/>
      <c r="W208" s="39"/>
      <c r="X208" s="39"/>
      <c r="Y208" s="39"/>
      <c r="Z208" s="39"/>
      <c r="AA208" s="81"/>
      <c r="AT208" s="21" t="s">
        <v>475</v>
      </c>
      <c r="AU208" s="21" t="s">
        <v>88</v>
      </c>
    </row>
    <row r="209" spans="2:65" s="1" customFormat="1" ht="22.5" customHeight="1">
      <c r="B209" s="38"/>
      <c r="C209" s="171" t="s">
        <v>483</v>
      </c>
      <c r="D209" s="171" t="s">
        <v>177</v>
      </c>
      <c r="E209" s="172" t="s">
        <v>3430</v>
      </c>
      <c r="F209" s="265" t="s">
        <v>3420</v>
      </c>
      <c r="G209" s="265"/>
      <c r="H209" s="265"/>
      <c r="I209" s="265"/>
      <c r="J209" s="173" t="s">
        <v>1704</v>
      </c>
      <c r="K209" s="174">
        <v>3</v>
      </c>
      <c r="L209" s="266">
        <v>0</v>
      </c>
      <c r="M209" s="267"/>
      <c r="N209" s="268">
        <f>ROUND(L209*K209,2)</f>
        <v>0</v>
      </c>
      <c r="O209" s="268"/>
      <c r="P209" s="268"/>
      <c r="Q209" s="268"/>
      <c r="R209" s="40"/>
      <c r="T209" s="175" t="s">
        <v>22</v>
      </c>
      <c r="U209" s="47" t="s">
        <v>45</v>
      </c>
      <c r="V209" s="39"/>
      <c r="W209" s="176">
        <f>V209*K209</f>
        <v>0</v>
      </c>
      <c r="X209" s="176">
        <v>0</v>
      </c>
      <c r="Y209" s="176">
        <f>X209*K209</f>
        <v>0</v>
      </c>
      <c r="Z209" s="176">
        <v>0</v>
      </c>
      <c r="AA209" s="177">
        <f>Z209*K209</f>
        <v>0</v>
      </c>
      <c r="AR209" s="21" t="s">
        <v>181</v>
      </c>
      <c r="AT209" s="21" t="s">
        <v>177</v>
      </c>
      <c r="AU209" s="21" t="s">
        <v>88</v>
      </c>
      <c r="AY209" s="21" t="s">
        <v>176</v>
      </c>
      <c r="BE209" s="113">
        <f>IF(U209="základní",N209,0)</f>
        <v>0</v>
      </c>
      <c r="BF209" s="113">
        <f>IF(U209="snížená",N209,0)</f>
        <v>0</v>
      </c>
      <c r="BG209" s="113">
        <f>IF(U209="zákl. přenesená",N209,0)</f>
        <v>0</v>
      </c>
      <c r="BH209" s="113">
        <f>IF(U209="sníž. přenesená",N209,0)</f>
        <v>0</v>
      </c>
      <c r="BI209" s="113">
        <f>IF(U209="nulová",N209,0)</f>
        <v>0</v>
      </c>
      <c r="BJ209" s="21" t="s">
        <v>88</v>
      </c>
      <c r="BK209" s="113">
        <f>ROUND(L209*K209,2)</f>
        <v>0</v>
      </c>
      <c r="BL209" s="21" t="s">
        <v>181</v>
      </c>
      <c r="BM209" s="21" t="s">
        <v>483</v>
      </c>
    </row>
    <row r="210" spans="2:47" s="1" customFormat="1" ht="22.5" customHeight="1">
      <c r="B210" s="38"/>
      <c r="C210" s="39"/>
      <c r="D210" s="39"/>
      <c r="E210" s="39"/>
      <c r="F210" s="315" t="s">
        <v>3377</v>
      </c>
      <c r="G210" s="316"/>
      <c r="H210" s="316"/>
      <c r="I210" s="316"/>
      <c r="J210" s="39"/>
      <c r="K210" s="39"/>
      <c r="L210" s="39"/>
      <c r="M210" s="39"/>
      <c r="N210" s="39"/>
      <c r="O210" s="39"/>
      <c r="P210" s="39"/>
      <c r="Q210" s="39"/>
      <c r="R210" s="40"/>
      <c r="T210" s="146"/>
      <c r="U210" s="39"/>
      <c r="V210" s="39"/>
      <c r="W210" s="39"/>
      <c r="X210" s="39"/>
      <c r="Y210" s="39"/>
      <c r="Z210" s="39"/>
      <c r="AA210" s="81"/>
      <c r="AT210" s="21" t="s">
        <v>475</v>
      </c>
      <c r="AU210" s="21" t="s">
        <v>88</v>
      </c>
    </row>
    <row r="211" spans="2:65" s="1" customFormat="1" ht="31.5" customHeight="1">
      <c r="B211" s="38"/>
      <c r="C211" s="171" t="s">
        <v>490</v>
      </c>
      <c r="D211" s="171" t="s">
        <v>177</v>
      </c>
      <c r="E211" s="172" t="s">
        <v>3431</v>
      </c>
      <c r="F211" s="265" t="s">
        <v>3384</v>
      </c>
      <c r="G211" s="265"/>
      <c r="H211" s="265"/>
      <c r="I211" s="265"/>
      <c r="J211" s="173" t="s">
        <v>2279</v>
      </c>
      <c r="K211" s="174">
        <v>1</v>
      </c>
      <c r="L211" s="266">
        <v>0</v>
      </c>
      <c r="M211" s="267"/>
      <c r="N211" s="268">
        <f>ROUND(L211*K211,2)</f>
        <v>0</v>
      </c>
      <c r="O211" s="268"/>
      <c r="P211" s="268"/>
      <c r="Q211" s="268"/>
      <c r="R211" s="40"/>
      <c r="T211" s="175" t="s">
        <v>22</v>
      </c>
      <c r="U211" s="47" t="s">
        <v>45</v>
      </c>
      <c r="V211" s="39"/>
      <c r="W211" s="176">
        <f>V211*K211</f>
        <v>0</v>
      </c>
      <c r="X211" s="176">
        <v>0</v>
      </c>
      <c r="Y211" s="176">
        <f>X211*K211</f>
        <v>0</v>
      </c>
      <c r="Z211" s="176">
        <v>0</v>
      </c>
      <c r="AA211" s="177">
        <f>Z211*K211</f>
        <v>0</v>
      </c>
      <c r="AR211" s="21" t="s">
        <v>181</v>
      </c>
      <c r="AT211" s="21" t="s">
        <v>177</v>
      </c>
      <c r="AU211" s="21" t="s">
        <v>88</v>
      </c>
      <c r="AY211" s="21" t="s">
        <v>176</v>
      </c>
      <c r="BE211" s="113">
        <f>IF(U211="základní",N211,0)</f>
        <v>0</v>
      </c>
      <c r="BF211" s="113">
        <f>IF(U211="snížená",N211,0)</f>
        <v>0</v>
      </c>
      <c r="BG211" s="113">
        <f>IF(U211="zákl. přenesená",N211,0)</f>
        <v>0</v>
      </c>
      <c r="BH211" s="113">
        <f>IF(U211="sníž. přenesená",N211,0)</f>
        <v>0</v>
      </c>
      <c r="BI211" s="113">
        <f>IF(U211="nulová",N211,0)</f>
        <v>0</v>
      </c>
      <c r="BJ211" s="21" t="s">
        <v>88</v>
      </c>
      <c r="BK211" s="113">
        <f>ROUND(L211*K211,2)</f>
        <v>0</v>
      </c>
      <c r="BL211" s="21" t="s">
        <v>181</v>
      </c>
      <c r="BM211" s="21" t="s">
        <v>490</v>
      </c>
    </row>
    <row r="212" spans="2:47" s="1" customFormat="1" ht="22.5" customHeight="1">
      <c r="B212" s="38"/>
      <c r="C212" s="39"/>
      <c r="D212" s="39"/>
      <c r="E212" s="39"/>
      <c r="F212" s="315" t="s">
        <v>3385</v>
      </c>
      <c r="G212" s="316"/>
      <c r="H212" s="316"/>
      <c r="I212" s="316"/>
      <c r="J212" s="39"/>
      <c r="K212" s="39"/>
      <c r="L212" s="39"/>
      <c r="M212" s="39"/>
      <c r="N212" s="39"/>
      <c r="O212" s="39"/>
      <c r="P212" s="39"/>
      <c r="Q212" s="39"/>
      <c r="R212" s="40"/>
      <c r="T212" s="146"/>
      <c r="U212" s="39"/>
      <c r="V212" s="39"/>
      <c r="W212" s="39"/>
      <c r="X212" s="39"/>
      <c r="Y212" s="39"/>
      <c r="Z212" s="39"/>
      <c r="AA212" s="81"/>
      <c r="AT212" s="21" t="s">
        <v>475</v>
      </c>
      <c r="AU212" s="21" t="s">
        <v>88</v>
      </c>
    </row>
    <row r="213" spans="2:63" s="9" customFormat="1" ht="37.35" customHeight="1">
      <c r="B213" s="160"/>
      <c r="C213" s="161"/>
      <c r="D213" s="162" t="s">
        <v>3354</v>
      </c>
      <c r="E213" s="162"/>
      <c r="F213" s="162"/>
      <c r="G213" s="162"/>
      <c r="H213" s="162"/>
      <c r="I213" s="162"/>
      <c r="J213" s="162"/>
      <c r="K213" s="162"/>
      <c r="L213" s="162"/>
      <c r="M213" s="162"/>
      <c r="N213" s="301">
        <f>BK213</f>
        <v>0</v>
      </c>
      <c r="O213" s="302"/>
      <c r="P213" s="302"/>
      <c r="Q213" s="302"/>
      <c r="R213" s="163"/>
      <c r="T213" s="164"/>
      <c r="U213" s="161"/>
      <c r="V213" s="161"/>
      <c r="W213" s="165">
        <f>SUM(W214:W227)</f>
        <v>0</v>
      </c>
      <c r="X213" s="161"/>
      <c r="Y213" s="165">
        <f>SUM(Y214:Y227)</f>
        <v>0</v>
      </c>
      <c r="Z213" s="161"/>
      <c r="AA213" s="166">
        <f>SUM(AA214:AA227)</f>
        <v>0</v>
      </c>
      <c r="AR213" s="167" t="s">
        <v>88</v>
      </c>
      <c r="AT213" s="168" t="s">
        <v>79</v>
      </c>
      <c r="AU213" s="168" t="s">
        <v>80</v>
      </c>
      <c r="AY213" s="167" t="s">
        <v>176</v>
      </c>
      <c r="BK213" s="169">
        <f>SUM(BK214:BK227)</f>
        <v>0</v>
      </c>
    </row>
    <row r="214" spans="2:65" s="1" customFormat="1" ht="31.5" customHeight="1">
      <c r="B214" s="38"/>
      <c r="C214" s="171" t="s">
        <v>496</v>
      </c>
      <c r="D214" s="171" t="s">
        <v>177</v>
      </c>
      <c r="E214" s="172" t="s">
        <v>3432</v>
      </c>
      <c r="F214" s="265" t="s">
        <v>3433</v>
      </c>
      <c r="G214" s="265"/>
      <c r="H214" s="265"/>
      <c r="I214" s="265"/>
      <c r="J214" s="173" t="s">
        <v>2279</v>
      </c>
      <c r="K214" s="174">
        <v>1</v>
      </c>
      <c r="L214" s="266">
        <v>0</v>
      </c>
      <c r="M214" s="267"/>
      <c r="N214" s="268">
        <f>ROUND(L214*K214,2)</f>
        <v>0</v>
      </c>
      <c r="O214" s="268"/>
      <c r="P214" s="268"/>
      <c r="Q214" s="268"/>
      <c r="R214" s="40"/>
      <c r="T214" s="175" t="s">
        <v>22</v>
      </c>
      <c r="U214" s="47" t="s">
        <v>45</v>
      </c>
      <c r="V214" s="39"/>
      <c r="W214" s="176">
        <f>V214*K214</f>
        <v>0</v>
      </c>
      <c r="X214" s="176">
        <v>0</v>
      </c>
      <c r="Y214" s="176">
        <f>X214*K214</f>
        <v>0</v>
      </c>
      <c r="Z214" s="176">
        <v>0</v>
      </c>
      <c r="AA214" s="177">
        <f>Z214*K214</f>
        <v>0</v>
      </c>
      <c r="AR214" s="21" t="s">
        <v>181</v>
      </c>
      <c r="AT214" s="21" t="s">
        <v>177</v>
      </c>
      <c r="AU214" s="21" t="s">
        <v>88</v>
      </c>
      <c r="AY214" s="21" t="s">
        <v>176</v>
      </c>
      <c r="BE214" s="113">
        <f>IF(U214="základní",N214,0)</f>
        <v>0</v>
      </c>
      <c r="BF214" s="113">
        <f>IF(U214="snížená",N214,0)</f>
        <v>0</v>
      </c>
      <c r="BG214" s="113">
        <f>IF(U214="zákl. přenesená",N214,0)</f>
        <v>0</v>
      </c>
      <c r="BH214" s="113">
        <f>IF(U214="sníž. přenesená",N214,0)</f>
        <v>0</v>
      </c>
      <c r="BI214" s="113">
        <f>IF(U214="nulová",N214,0)</f>
        <v>0</v>
      </c>
      <c r="BJ214" s="21" t="s">
        <v>88</v>
      </c>
      <c r="BK214" s="113">
        <f>ROUND(L214*K214,2)</f>
        <v>0</v>
      </c>
      <c r="BL214" s="21" t="s">
        <v>181</v>
      </c>
      <c r="BM214" s="21" t="s">
        <v>496</v>
      </c>
    </row>
    <row r="215" spans="2:47" s="1" customFormat="1" ht="22.5" customHeight="1">
      <c r="B215" s="38"/>
      <c r="C215" s="39"/>
      <c r="D215" s="39"/>
      <c r="E215" s="39"/>
      <c r="F215" s="315" t="s">
        <v>3371</v>
      </c>
      <c r="G215" s="316"/>
      <c r="H215" s="316"/>
      <c r="I215" s="316"/>
      <c r="J215" s="39"/>
      <c r="K215" s="39"/>
      <c r="L215" s="39"/>
      <c r="M215" s="39"/>
      <c r="N215" s="39"/>
      <c r="O215" s="39"/>
      <c r="P215" s="39"/>
      <c r="Q215" s="39"/>
      <c r="R215" s="40"/>
      <c r="T215" s="146"/>
      <c r="U215" s="39"/>
      <c r="V215" s="39"/>
      <c r="W215" s="39"/>
      <c r="X215" s="39"/>
      <c r="Y215" s="39"/>
      <c r="Z215" s="39"/>
      <c r="AA215" s="81"/>
      <c r="AT215" s="21" t="s">
        <v>475</v>
      </c>
      <c r="AU215" s="21" t="s">
        <v>88</v>
      </c>
    </row>
    <row r="216" spans="2:65" s="1" customFormat="1" ht="22.5" customHeight="1">
      <c r="B216" s="38"/>
      <c r="C216" s="171" t="s">
        <v>500</v>
      </c>
      <c r="D216" s="171" t="s">
        <v>177</v>
      </c>
      <c r="E216" s="172" t="s">
        <v>3434</v>
      </c>
      <c r="F216" s="265" t="s">
        <v>3435</v>
      </c>
      <c r="G216" s="265"/>
      <c r="H216" s="265"/>
      <c r="I216" s="265"/>
      <c r="J216" s="173" t="s">
        <v>2279</v>
      </c>
      <c r="K216" s="174">
        <v>1</v>
      </c>
      <c r="L216" s="266">
        <v>0</v>
      </c>
      <c r="M216" s="267"/>
      <c r="N216" s="268">
        <f>ROUND(L216*K216,2)</f>
        <v>0</v>
      </c>
      <c r="O216" s="268"/>
      <c r="P216" s="268"/>
      <c r="Q216" s="268"/>
      <c r="R216" s="40"/>
      <c r="T216" s="175" t="s">
        <v>22</v>
      </c>
      <c r="U216" s="47" t="s">
        <v>45</v>
      </c>
      <c r="V216" s="39"/>
      <c r="W216" s="176">
        <f>V216*K216</f>
        <v>0</v>
      </c>
      <c r="X216" s="176">
        <v>0</v>
      </c>
      <c r="Y216" s="176">
        <f>X216*K216</f>
        <v>0</v>
      </c>
      <c r="Z216" s="176">
        <v>0</v>
      </c>
      <c r="AA216" s="177">
        <f>Z216*K216</f>
        <v>0</v>
      </c>
      <c r="AR216" s="21" t="s">
        <v>181</v>
      </c>
      <c r="AT216" s="21" t="s">
        <v>177</v>
      </c>
      <c r="AU216" s="21" t="s">
        <v>88</v>
      </c>
      <c r="AY216" s="21" t="s">
        <v>176</v>
      </c>
      <c r="BE216" s="113">
        <f>IF(U216="základní",N216,0)</f>
        <v>0</v>
      </c>
      <c r="BF216" s="113">
        <f>IF(U216="snížená",N216,0)</f>
        <v>0</v>
      </c>
      <c r="BG216" s="113">
        <f>IF(U216="zákl. přenesená",N216,0)</f>
        <v>0</v>
      </c>
      <c r="BH216" s="113">
        <f>IF(U216="sníž. přenesená",N216,0)</f>
        <v>0</v>
      </c>
      <c r="BI216" s="113">
        <f>IF(U216="nulová",N216,0)</f>
        <v>0</v>
      </c>
      <c r="BJ216" s="21" t="s">
        <v>88</v>
      </c>
      <c r="BK216" s="113">
        <f>ROUND(L216*K216,2)</f>
        <v>0</v>
      </c>
      <c r="BL216" s="21" t="s">
        <v>181</v>
      </c>
      <c r="BM216" s="21" t="s">
        <v>500</v>
      </c>
    </row>
    <row r="217" spans="2:47" s="1" customFormat="1" ht="22.5" customHeight="1">
      <c r="B217" s="38"/>
      <c r="C217" s="39"/>
      <c r="D217" s="39"/>
      <c r="E217" s="39"/>
      <c r="F217" s="315" t="s">
        <v>3371</v>
      </c>
      <c r="G217" s="316"/>
      <c r="H217" s="316"/>
      <c r="I217" s="316"/>
      <c r="J217" s="39"/>
      <c r="K217" s="39"/>
      <c r="L217" s="39"/>
      <c r="M217" s="39"/>
      <c r="N217" s="39"/>
      <c r="O217" s="39"/>
      <c r="P217" s="39"/>
      <c r="Q217" s="39"/>
      <c r="R217" s="40"/>
      <c r="T217" s="146"/>
      <c r="U217" s="39"/>
      <c r="V217" s="39"/>
      <c r="W217" s="39"/>
      <c r="X217" s="39"/>
      <c r="Y217" s="39"/>
      <c r="Z217" s="39"/>
      <c r="AA217" s="81"/>
      <c r="AT217" s="21" t="s">
        <v>475</v>
      </c>
      <c r="AU217" s="21" t="s">
        <v>88</v>
      </c>
    </row>
    <row r="218" spans="2:65" s="1" customFormat="1" ht="22.5" customHeight="1">
      <c r="B218" s="38"/>
      <c r="C218" s="171" t="s">
        <v>505</v>
      </c>
      <c r="D218" s="171" t="s">
        <v>177</v>
      </c>
      <c r="E218" s="172" t="s">
        <v>3436</v>
      </c>
      <c r="F218" s="265" t="s">
        <v>3370</v>
      </c>
      <c r="G218" s="265"/>
      <c r="H218" s="265"/>
      <c r="I218" s="265"/>
      <c r="J218" s="173" t="s">
        <v>2279</v>
      </c>
      <c r="K218" s="174">
        <v>1</v>
      </c>
      <c r="L218" s="266">
        <v>0</v>
      </c>
      <c r="M218" s="267"/>
      <c r="N218" s="268">
        <f>ROUND(L218*K218,2)</f>
        <v>0</v>
      </c>
      <c r="O218" s="268"/>
      <c r="P218" s="268"/>
      <c r="Q218" s="268"/>
      <c r="R218" s="40"/>
      <c r="T218" s="175" t="s">
        <v>22</v>
      </c>
      <c r="U218" s="47" t="s">
        <v>45</v>
      </c>
      <c r="V218" s="39"/>
      <c r="W218" s="176">
        <f>V218*K218</f>
        <v>0</v>
      </c>
      <c r="X218" s="176">
        <v>0</v>
      </c>
      <c r="Y218" s="176">
        <f>X218*K218</f>
        <v>0</v>
      </c>
      <c r="Z218" s="176">
        <v>0</v>
      </c>
      <c r="AA218" s="177">
        <f>Z218*K218</f>
        <v>0</v>
      </c>
      <c r="AR218" s="21" t="s">
        <v>181</v>
      </c>
      <c r="AT218" s="21" t="s">
        <v>177</v>
      </c>
      <c r="AU218" s="21" t="s">
        <v>88</v>
      </c>
      <c r="AY218" s="21" t="s">
        <v>176</v>
      </c>
      <c r="BE218" s="113">
        <f>IF(U218="základní",N218,0)</f>
        <v>0</v>
      </c>
      <c r="BF218" s="113">
        <f>IF(U218="snížená",N218,0)</f>
        <v>0</v>
      </c>
      <c r="BG218" s="113">
        <f>IF(U218="zákl. přenesená",N218,0)</f>
        <v>0</v>
      </c>
      <c r="BH218" s="113">
        <f>IF(U218="sníž. přenesená",N218,0)</f>
        <v>0</v>
      </c>
      <c r="BI218" s="113">
        <f>IF(U218="nulová",N218,0)</f>
        <v>0</v>
      </c>
      <c r="BJ218" s="21" t="s">
        <v>88</v>
      </c>
      <c r="BK218" s="113">
        <f>ROUND(L218*K218,2)</f>
        <v>0</v>
      </c>
      <c r="BL218" s="21" t="s">
        <v>181</v>
      </c>
      <c r="BM218" s="21" t="s">
        <v>505</v>
      </c>
    </row>
    <row r="219" spans="2:47" s="1" customFormat="1" ht="22.5" customHeight="1">
      <c r="B219" s="38"/>
      <c r="C219" s="39"/>
      <c r="D219" s="39"/>
      <c r="E219" s="39"/>
      <c r="F219" s="315" t="s">
        <v>3371</v>
      </c>
      <c r="G219" s="316"/>
      <c r="H219" s="316"/>
      <c r="I219" s="316"/>
      <c r="J219" s="39"/>
      <c r="K219" s="39"/>
      <c r="L219" s="39"/>
      <c r="M219" s="39"/>
      <c r="N219" s="39"/>
      <c r="O219" s="39"/>
      <c r="P219" s="39"/>
      <c r="Q219" s="39"/>
      <c r="R219" s="40"/>
      <c r="T219" s="146"/>
      <c r="U219" s="39"/>
      <c r="V219" s="39"/>
      <c r="W219" s="39"/>
      <c r="X219" s="39"/>
      <c r="Y219" s="39"/>
      <c r="Z219" s="39"/>
      <c r="AA219" s="81"/>
      <c r="AT219" s="21" t="s">
        <v>475</v>
      </c>
      <c r="AU219" s="21" t="s">
        <v>88</v>
      </c>
    </row>
    <row r="220" spans="2:65" s="1" customFormat="1" ht="31.5" customHeight="1">
      <c r="B220" s="38"/>
      <c r="C220" s="171" t="s">
        <v>509</v>
      </c>
      <c r="D220" s="171" t="s">
        <v>177</v>
      </c>
      <c r="E220" s="172" t="s">
        <v>3437</v>
      </c>
      <c r="F220" s="265" t="s">
        <v>3414</v>
      </c>
      <c r="G220" s="265"/>
      <c r="H220" s="265"/>
      <c r="I220" s="265"/>
      <c r="J220" s="173" t="s">
        <v>2279</v>
      </c>
      <c r="K220" s="174">
        <v>2</v>
      </c>
      <c r="L220" s="266">
        <v>0</v>
      </c>
      <c r="M220" s="267"/>
      <c r="N220" s="268">
        <f>ROUND(L220*K220,2)</f>
        <v>0</v>
      </c>
      <c r="O220" s="268"/>
      <c r="P220" s="268"/>
      <c r="Q220" s="268"/>
      <c r="R220" s="40"/>
      <c r="T220" s="175" t="s">
        <v>22</v>
      </c>
      <c r="U220" s="47" t="s">
        <v>45</v>
      </c>
      <c r="V220" s="39"/>
      <c r="W220" s="176">
        <f>V220*K220</f>
        <v>0</v>
      </c>
      <c r="X220" s="176">
        <v>0</v>
      </c>
      <c r="Y220" s="176">
        <f>X220*K220</f>
        <v>0</v>
      </c>
      <c r="Z220" s="176">
        <v>0</v>
      </c>
      <c r="AA220" s="177">
        <f>Z220*K220</f>
        <v>0</v>
      </c>
      <c r="AR220" s="21" t="s">
        <v>181</v>
      </c>
      <c r="AT220" s="21" t="s">
        <v>177</v>
      </c>
      <c r="AU220" s="21" t="s">
        <v>88</v>
      </c>
      <c r="AY220" s="21" t="s">
        <v>176</v>
      </c>
      <c r="BE220" s="113">
        <f>IF(U220="základní",N220,0)</f>
        <v>0</v>
      </c>
      <c r="BF220" s="113">
        <f>IF(U220="snížená",N220,0)</f>
        <v>0</v>
      </c>
      <c r="BG220" s="113">
        <f>IF(U220="zákl. přenesená",N220,0)</f>
        <v>0</v>
      </c>
      <c r="BH220" s="113">
        <f>IF(U220="sníž. přenesená",N220,0)</f>
        <v>0</v>
      </c>
      <c r="BI220" s="113">
        <f>IF(U220="nulová",N220,0)</f>
        <v>0</v>
      </c>
      <c r="BJ220" s="21" t="s">
        <v>88</v>
      </c>
      <c r="BK220" s="113">
        <f>ROUND(L220*K220,2)</f>
        <v>0</v>
      </c>
      <c r="BL220" s="21" t="s">
        <v>181</v>
      </c>
      <c r="BM220" s="21" t="s">
        <v>509</v>
      </c>
    </row>
    <row r="221" spans="2:47" s="1" customFormat="1" ht="22.5" customHeight="1">
      <c r="B221" s="38"/>
      <c r="C221" s="39"/>
      <c r="D221" s="39"/>
      <c r="E221" s="39"/>
      <c r="F221" s="315" t="s">
        <v>3371</v>
      </c>
      <c r="G221" s="316"/>
      <c r="H221" s="316"/>
      <c r="I221" s="316"/>
      <c r="J221" s="39"/>
      <c r="K221" s="39"/>
      <c r="L221" s="39"/>
      <c r="M221" s="39"/>
      <c r="N221" s="39"/>
      <c r="O221" s="39"/>
      <c r="P221" s="39"/>
      <c r="Q221" s="39"/>
      <c r="R221" s="40"/>
      <c r="T221" s="146"/>
      <c r="U221" s="39"/>
      <c r="V221" s="39"/>
      <c r="W221" s="39"/>
      <c r="X221" s="39"/>
      <c r="Y221" s="39"/>
      <c r="Z221" s="39"/>
      <c r="AA221" s="81"/>
      <c r="AT221" s="21" t="s">
        <v>475</v>
      </c>
      <c r="AU221" s="21" t="s">
        <v>88</v>
      </c>
    </row>
    <row r="222" spans="2:65" s="1" customFormat="1" ht="22.5" customHeight="1">
      <c r="B222" s="38"/>
      <c r="C222" s="171" t="s">
        <v>514</v>
      </c>
      <c r="D222" s="171" t="s">
        <v>177</v>
      </c>
      <c r="E222" s="172" t="s">
        <v>3438</v>
      </c>
      <c r="F222" s="265" t="s">
        <v>3439</v>
      </c>
      <c r="G222" s="265"/>
      <c r="H222" s="265"/>
      <c r="I222" s="265"/>
      <c r="J222" s="173" t="s">
        <v>2279</v>
      </c>
      <c r="K222" s="174">
        <v>2</v>
      </c>
      <c r="L222" s="266">
        <v>0</v>
      </c>
      <c r="M222" s="267"/>
      <c r="N222" s="268">
        <f>ROUND(L222*K222,2)</f>
        <v>0</v>
      </c>
      <c r="O222" s="268"/>
      <c r="P222" s="268"/>
      <c r="Q222" s="268"/>
      <c r="R222" s="40"/>
      <c r="T222" s="175" t="s">
        <v>22</v>
      </c>
      <c r="U222" s="47" t="s">
        <v>45</v>
      </c>
      <c r="V222" s="39"/>
      <c r="W222" s="176">
        <f>V222*K222</f>
        <v>0</v>
      </c>
      <c r="X222" s="176">
        <v>0</v>
      </c>
      <c r="Y222" s="176">
        <f>X222*K222</f>
        <v>0</v>
      </c>
      <c r="Z222" s="176">
        <v>0</v>
      </c>
      <c r="AA222" s="177">
        <f>Z222*K222</f>
        <v>0</v>
      </c>
      <c r="AR222" s="21" t="s">
        <v>181</v>
      </c>
      <c r="AT222" s="21" t="s">
        <v>177</v>
      </c>
      <c r="AU222" s="21" t="s">
        <v>88</v>
      </c>
      <c r="AY222" s="21" t="s">
        <v>176</v>
      </c>
      <c r="BE222" s="113">
        <f>IF(U222="základní",N222,0)</f>
        <v>0</v>
      </c>
      <c r="BF222" s="113">
        <f>IF(U222="snížená",N222,0)</f>
        <v>0</v>
      </c>
      <c r="BG222" s="113">
        <f>IF(U222="zákl. přenesená",N222,0)</f>
        <v>0</v>
      </c>
      <c r="BH222" s="113">
        <f>IF(U222="sníž. přenesená",N222,0)</f>
        <v>0</v>
      </c>
      <c r="BI222" s="113">
        <f>IF(U222="nulová",N222,0)</f>
        <v>0</v>
      </c>
      <c r="BJ222" s="21" t="s">
        <v>88</v>
      </c>
      <c r="BK222" s="113">
        <f>ROUND(L222*K222,2)</f>
        <v>0</v>
      </c>
      <c r="BL222" s="21" t="s">
        <v>181</v>
      </c>
      <c r="BM222" s="21" t="s">
        <v>514</v>
      </c>
    </row>
    <row r="223" spans="2:47" s="1" customFormat="1" ht="22.5" customHeight="1">
      <c r="B223" s="38"/>
      <c r="C223" s="39"/>
      <c r="D223" s="39"/>
      <c r="E223" s="39"/>
      <c r="F223" s="315" t="s">
        <v>3394</v>
      </c>
      <c r="G223" s="316"/>
      <c r="H223" s="316"/>
      <c r="I223" s="316"/>
      <c r="J223" s="39"/>
      <c r="K223" s="39"/>
      <c r="L223" s="39"/>
      <c r="M223" s="39"/>
      <c r="N223" s="39"/>
      <c r="O223" s="39"/>
      <c r="P223" s="39"/>
      <c r="Q223" s="39"/>
      <c r="R223" s="40"/>
      <c r="T223" s="146"/>
      <c r="U223" s="39"/>
      <c r="V223" s="39"/>
      <c r="W223" s="39"/>
      <c r="X223" s="39"/>
      <c r="Y223" s="39"/>
      <c r="Z223" s="39"/>
      <c r="AA223" s="81"/>
      <c r="AT223" s="21" t="s">
        <v>475</v>
      </c>
      <c r="AU223" s="21" t="s">
        <v>88</v>
      </c>
    </row>
    <row r="224" spans="2:65" s="1" customFormat="1" ht="22.5" customHeight="1">
      <c r="B224" s="38"/>
      <c r="C224" s="171" t="s">
        <v>519</v>
      </c>
      <c r="D224" s="171" t="s">
        <v>177</v>
      </c>
      <c r="E224" s="172" t="s">
        <v>3440</v>
      </c>
      <c r="F224" s="265" t="s">
        <v>3441</v>
      </c>
      <c r="G224" s="265"/>
      <c r="H224" s="265"/>
      <c r="I224" s="265"/>
      <c r="J224" s="173" t="s">
        <v>2279</v>
      </c>
      <c r="K224" s="174">
        <v>1</v>
      </c>
      <c r="L224" s="266">
        <v>0</v>
      </c>
      <c r="M224" s="267"/>
      <c r="N224" s="268">
        <f>ROUND(L224*K224,2)</f>
        <v>0</v>
      </c>
      <c r="O224" s="268"/>
      <c r="P224" s="268"/>
      <c r="Q224" s="268"/>
      <c r="R224" s="40"/>
      <c r="T224" s="175" t="s">
        <v>22</v>
      </c>
      <c r="U224" s="47" t="s">
        <v>45</v>
      </c>
      <c r="V224" s="39"/>
      <c r="W224" s="176">
        <f>V224*K224</f>
        <v>0</v>
      </c>
      <c r="X224" s="176">
        <v>0</v>
      </c>
      <c r="Y224" s="176">
        <f>X224*K224</f>
        <v>0</v>
      </c>
      <c r="Z224" s="176">
        <v>0</v>
      </c>
      <c r="AA224" s="177">
        <f>Z224*K224</f>
        <v>0</v>
      </c>
      <c r="AR224" s="21" t="s">
        <v>181</v>
      </c>
      <c r="AT224" s="21" t="s">
        <v>177</v>
      </c>
      <c r="AU224" s="21" t="s">
        <v>88</v>
      </c>
      <c r="AY224" s="21" t="s">
        <v>176</v>
      </c>
      <c r="BE224" s="113">
        <f>IF(U224="základní",N224,0)</f>
        <v>0</v>
      </c>
      <c r="BF224" s="113">
        <f>IF(U224="snížená",N224,0)</f>
        <v>0</v>
      </c>
      <c r="BG224" s="113">
        <f>IF(U224="zákl. přenesená",N224,0)</f>
        <v>0</v>
      </c>
      <c r="BH224" s="113">
        <f>IF(U224="sníž. přenesená",N224,0)</f>
        <v>0</v>
      </c>
      <c r="BI224" s="113">
        <f>IF(U224="nulová",N224,0)</f>
        <v>0</v>
      </c>
      <c r="BJ224" s="21" t="s">
        <v>88</v>
      </c>
      <c r="BK224" s="113">
        <f>ROUND(L224*K224,2)</f>
        <v>0</v>
      </c>
      <c r="BL224" s="21" t="s">
        <v>181</v>
      </c>
      <c r="BM224" s="21" t="s">
        <v>519</v>
      </c>
    </row>
    <row r="225" spans="2:47" s="1" customFormat="1" ht="22.5" customHeight="1">
      <c r="B225" s="38"/>
      <c r="C225" s="39"/>
      <c r="D225" s="39"/>
      <c r="E225" s="39"/>
      <c r="F225" s="315" t="s">
        <v>3377</v>
      </c>
      <c r="G225" s="316"/>
      <c r="H225" s="316"/>
      <c r="I225" s="316"/>
      <c r="J225" s="39"/>
      <c r="K225" s="39"/>
      <c r="L225" s="39"/>
      <c r="M225" s="39"/>
      <c r="N225" s="39"/>
      <c r="O225" s="39"/>
      <c r="P225" s="39"/>
      <c r="Q225" s="39"/>
      <c r="R225" s="40"/>
      <c r="T225" s="146"/>
      <c r="U225" s="39"/>
      <c r="V225" s="39"/>
      <c r="W225" s="39"/>
      <c r="X225" s="39"/>
      <c r="Y225" s="39"/>
      <c r="Z225" s="39"/>
      <c r="AA225" s="81"/>
      <c r="AT225" s="21" t="s">
        <v>475</v>
      </c>
      <c r="AU225" s="21" t="s">
        <v>88</v>
      </c>
    </row>
    <row r="226" spans="2:65" s="1" customFormat="1" ht="22.5" customHeight="1">
      <c r="B226" s="38"/>
      <c r="C226" s="171" t="s">
        <v>534</v>
      </c>
      <c r="D226" s="171" t="s">
        <v>177</v>
      </c>
      <c r="E226" s="172" t="s">
        <v>3442</v>
      </c>
      <c r="F226" s="265" t="s">
        <v>3443</v>
      </c>
      <c r="G226" s="265"/>
      <c r="H226" s="265"/>
      <c r="I226" s="265"/>
      <c r="J226" s="173" t="s">
        <v>1704</v>
      </c>
      <c r="K226" s="174">
        <v>3</v>
      </c>
      <c r="L226" s="266">
        <v>0</v>
      </c>
      <c r="M226" s="267"/>
      <c r="N226" s="268">
        <f>ROUND(L226*K226,2)</f>
        <v>0</v>
      </c>
      <c r="O226" s="268"/>
      <c r="P226" s="268"/>
      <c r="Q226" s="268"/>
      <c r="R226" s="40"/>
      <c r="T226" s="175" t="s">
        <v>22</v>
      </c>
      <c r="U226" s="47" t="s">
        <v>45</v>
      </c>
      <c r="V226" s="39"/>
      <c r="W226" s="176">
        <f>V226*K226</f>
        <v>0</v>
      </c>
      <c r="X226" s="176">
        <v>0</v>
      </c>
      <c r="Y226" s="176">
        <f>X226*K226</f>
        <v>0</v>
      </c>
      <c r="Z226" s="176">
        <v>0</v>
      </c>
      <c r="AA226" s="177">
        <f>Z226*K226</f>
        <v>0</v>
      </c>
      <c r="AR226" s="21" t="s">
        <v>181</v>
      </c>
      <c r="AT226" s="21" t="s">
        <v>177</v>
      </c>
      <c r="AU226" s="21" t="s">
        <v>88</v>
      </c>
      <c r="AY226" s="21" t="s">
        <v>176</v>
      </c>
      <c r="BE226" s="113">
        <f>IF(U226="základní",N226,0)</f>
        <v>0</v>
      </c>
      <c r="BF226" s="113">
        <f>IF(U226="snížená",N226,0)</f>
        <v>0</v>
      </c>
      <c r="BG226" s="113">
        <f>IF(U226="zákl. přenesená",N226,0)</f>
        <v>0</v>
      </c>
      <c r="BH226" s="113">
        <f>IF(U226="sníž. přenesená",N226,0)</f>
        <v>0</v>
      </c>
      <c r="BI226" s="113">
        <f>IF(U226="nulová",N226,0)</f>
        <v>0</v>
      </c>
      <c r="BJ226" s="21" t="s">
        <v>88</v>
      </c>
      <c r="BK226" s="113">
        <f>ROUND(L226*K226,2)</f>
        <v>0</v>
      </c>
      <c r="BL226" s="21" t="s">
        <v>181</v>
      </c>
      <c r="BM226" s="21" t="s">
        <v>534</v>
      </c>
    </row>
    <row r="227" spans="2:47" s="1" customFormat="1" ht="22.5" customHeight="1">
      <c r="B227" s="38"/>
      <c r="C227" s="39"/>
      <c r="D227" s="39"/>
      <c r="E227" s="39"/>
      <c r="F227" s="315" t="s">
        <v>3377</v>
      </c>
      <c r="G227" s="316"/>
      <c r="H227" s="316"/>
      <c r="I227" s="316"/>
      <c r="J227" s="39"/>
      <c r="K227" s="39"/>
      <c r="L227" s="39"/>
      <c r="M227" s="39"/>
      <c r="N227" s="39"/>
      <c r="O227" s="39"/>
      <c r="P227" s="39"/>
      <c r="Q227" s="39"/>
      <c r="R227" s="40"/>
      <c r="T227" s="146"/>
      <c r="U227" s="39"/>
      <c r="V227" s="39"/>
      <c r="W227" s="39"/>
      <c r="X227" s="39"/>
      <c r="Y227" s="39"/>
      <c r="Z227" s="39"/>
      <c r="AA227" s="81"/>
      <c r="AT227" s="21" t="s">
        <v>475</v>
      </c>
      <c r="AU227" s="21" t="s">
        <v>88</v>
      </c>
    </row>
    <row r="228" spans="2:63" s="9" customFormat="1" ht="37.35" customHeight="1">
      <c r="B228" s="160"/>
      <c r="C228" s="161"/>
      <c r="D228" s="162" t="s">
        <v>3355</v>
      </c>
      <c r="E228" s="162"/>
      <c r="F228" s="162"/>
      <c r="G228" s="162"/>
      <c r="H228" s="162"/>
      <c r="I228" s="162"/>
      <c r="J228" s="162"/>
      <c r="K228" s="162"/>
      <c r="L228" s="162"/>
      <c r="M228" s="162"/>
      <c r="N228" s="301">
        <f>BK228</f>
        <v>0</v>
      </c>
      <c r="O228" s="302"/>
      <c r="P228" s="302"/>
      <c r="Q228" s="302"/>
      <c r="R228" s="163"/>
      <c r="T228" s="164"/>
      <c r="U228" s="161"/>
      <c r="V228" s="161"/>
      <c r="W228" s="165">
        <f>SUM(W229:W244)</f>
        <v>0</v>
      </c>
      <c r="X228" s="161"/>
      <c r="Y228" s="165">
        <f>SUM(Y229:Y244)</f>
        <v>0</v>
      </c>
      <c r="Z228" s="161"/>
      <c r="AA228" s="166">
        <f>SUM(AA229:AA244)</f>
        <v>0</v>
      </c>
      <c r="AR228" s="167" t="s">
        <v>88</v>
      </c>
      <c r="AT228" s="168" t="s">
        <v>79</v>
      </c>
      <c r="AU228" s="168" t="s">
        <v>80</v>
      </c>
      <c r="AY228" s="167" t="s">
        <v>176</v>
      </c>
      <c r="BK228" s="169">
        <f>SUM(BK229:BK244)</f>
        <v>0</v>
      </c>
    </row>
    <row r="229" spans="2:65" s="1" customFormat="1" ht="31.5" customHeight="1">
      <c r="B229" s="38"/>
      <c r="C229" s="171" t="s">
        <v>551</v>
      </c>
      <c r="D229" s="171" t="s">
        <v>177</v>
      </c>
      <c r="E229" s="172" t="s">
        <v>3444</v>
      </c>
      <c r="F229" s="265" t="s">
        <v>3445</v>
      </c>
      <c r="G229" s="265"/>
      <c r="H229" s="265"/>
      <c r="I229" s="265"/>
      <c r="J229" s="173" t="s">
        <v>2279</v>
      </c>
      <c r="K229" s="174">
        <v>1</v>
      </c>
      <c r="L229" s="266">
        <v>0</v>
      </c>
      <c r="M229" s="267"/>
      <c r="N229" s="268">
        <f>ROUND(L229*K229,2)</f>
        <v>0</v>
      </c>
      <c r="O229" s="268"/>
      <c r="P229" s="268"/>
      <c r="Q229" s="268"/>
      <c r="R229" s="40"/>
      <c r="T229" s="175" t="s">
        <v>22</v>
      </c>
      <c r="U229" s="47" t="s">
        <v>45</v>
      </c>
      <c r="V229" s="39"/>
      <c r="W229" s="176">
        <f>V229*K229</f>
        <v>0</v>
      </c>
      <c r="X229" s="176">
        <v>0</v>
      </c>
      <c r="Y229" s="176">
        <f>X229*K229</f>
        <v>0</v>
      </c>
      <c r="Z229" s="176">
        <v>0</v>
      </c>
      <c r="AA229" s="177">
        <f>Z229*K229</f>
        <v>0</v>
      </c>
      <c r="AR229" s="21" t="s">
        <v>181</v>
      </c>
      <c r="AT229" s="21" t="s">
        <v>177</v>
      </c>
      <c r="AU229" s="21" t="s">
        <v>88</v>
      </c>
      <c r="AY229" s="21" t="s">
        <v>176</v>
      </c>
      <c r="BE229" s="113">
        <f>IF(U229="základní",N229,0)</f>
        <v>0</v>
      </c>
      <c r="BF229" s="113">
        <f>IF(U229="snížená",N229,0)</f>
        <v>0</v>
      </c>
      <c r="BG229" s="113">
        <f>IF(U229="zákl. přenesená",N229,0)</f>
        <v>0</v>
      </c>
      <c r="BH229" s="113">
        <f>IF(U229="sníž. přenesená",N229,0)</f>
        <v>0</v>
      </c>
      <c r="BI229" s="113">
        <f>IF(U229="nulová",N229,0)</f>
        <v>0</v>
      </c>
      <c r="BJ229" s="21" t="s">
        <v>88</v>
      </c>
      <c r="BK229" s="113">
        <f>ROUND(L229*K229,2)</f>
        <v>0</v>
      </c>
      <c r="BL229" s="21" t="s">
        <v>181</v>
      </c>
      <c r="BM229" s="21" t="s">
        <v>551</v>
      </c>
    </row>
    <row r="230" spans="2:47" s="1" customFormat="1" ht="22.5" customHeight="1">
      <c r="B230" s="38"/>
      <c r="C230" s="39"/>
      <c r="D230" s="39"/>
      <c r="E230" s="39"/>
      <c r="F230" s="315" t="s">
        <v>3371</v>
      </c>
      <c r="G230" s="316"/>
      <c r="H230" s="316"/>
      <c r="I230" s="316"/>
      <c r="J230" s="39"/>
      <c r="K230" s="39"/>
      <c r="L230" s="39"/>
      <c r="M230" s="39"/>
      <c r="N230" s="39"/>
      <c r="O230" s="39"/>
      <c r="P230" s="39"/>
      <c r="Q230" s="39"/>
      <c r="R230" s="40"/>
      <c r="T230" s="146"/>
      <c r="U230" s="39"/>
      <c r="V230" s="39"/>
      <c r="W230" s="39"/>
      <c r="X230" s="39"/>
      <c r="Y230" s="39"/>
      <c r="Z230" s="39"/>
      <c r="AA230" s="81"/>
      <c r="AT230" s="21" t="s">
        <v>475</v>
      </c>
      <c r="AU230" s="21" t="s">
        <v>88</v>
      </c>
    </row>
    <row r="231" spans="2:65" s="1" customFormat="1" ht="22.5" customHeight="1">
      <c r="B231" s="38"/>
      <c r="C231" s="171" t="s">
        <v>555</v>
      </c>
      <c r="D231" s="171" t="s">
        <v>177</v>
      </c>
      <c r="E231" s="172" t="s">
        <v>3446</v>
      </c>
      <c r="F231" s="265" t="s">
        <v>3447</v>
      </c>
      <c r="G231" s="265"/>
      <c r="H231" s="265"/>
      <c r="I231" s="265"/>
      <c r="J231" s="173" t="s">
        <v>2279</v>
      </c>
      <c r="K231" s="174">
        <v>1</v>
      </c>
      <c r="L231" s="266">
        <v>0</v>
      </c>
      <c r="M231" s="267"/>
      <c r="N231" s="268">
        <f>ROUND(L231*K231,2)</f>
        <v>0</v>
      </c>
      <c r="O231" s="268"/>
      <c r="P231" s="268"/>
      <c r="Q231" s="268"/>
      <c r="R231" s="40"/>
      <c r="T231" s="175" t="s">
        <v>22</v>
      </c>
      <c r="U231" s="47" t="s">
        <v>45</v>
      </c>
      <c r="V231" s="39"/>
      <c r="W231" s="176">
        <f>V231*K231</f>
        <v>0</v>
      </c>
      <c r="X231" s="176">
        <v>0</v>
      </c>
      <c r="Y231" s="176">
        <f>X231*K231</f>
        <v>0</v>
      </c>
      <c r="Z231" s="176">
        <v>0</v>
      </c>
      <c r="AA231" s="177">
        <f>Z231*K231</f>
        <v>0</v>
      </c>
      <c r="AR231" s="21" t="s">
        <v>181</v>
      </c>
      <c r="AT231" s="21" t="s">
        <v>177</v>
      </c>
      <c r="AU231" s="21" t="s">
        <v>88</v>
      </c>
      <c r="AY231" s="21" t="s">
        <v>176</v>
      </c>
      <c r="BE231" s="113">
        <f>IF(U231="základní",N231,0)</f>
        <v>0</v>
      </c>
      <c r="BF231" s="113">
        <f>IF(U231="snížená",N231,0)</f>
        <v>0</v>
      </c>
      <c r="BG231" s="113">
        <f>IF(U231="zákl. přenesená",N231,0)</f>
        <v>0</v>
      </c>
      <c r="BH231" s="113">
        <f>IF(U231="sníž. přenesená",N231,0)</f>
        <v>0</v>
      </c>
      <c r="BI231" s="113">
        <f>IF(U231="nulová",N231,0)</f>
        <v>0</v>
      </c>
      <c r="BJ231" s="21" t="s">
        <v>88</v>
      </c>
      <c r="BK231" s="113">
        <f>ROUND(L231*K231,2)</f>
        <v>0</v>
      </c>
      <c r="BL231" s="21" t="s">
        <v>181</v>
      </c>
      <c r="BM231" s="21" t="s">
        <v>555</v>
      </c>
    </row>
    <row r="232" spans="2:47" s="1" customFormat="1" ht="22.5" customHeight="1">
      <c r="B232" s="38"/>
      <c r="C232" s="39"/>
      <c r="D232" s="39"/>
      <c r="E232" s="39"/>
      <c r="F232" s="315" t="s">
        <v>3371</v>
      </c>
      <c r="G232" s="316"/>
      <c r="H232" s="316"/>
      <c r="I232" s="316"/>
      <c r="J232" s="39"/>
      <c r="K232" s="39"/>
      <c r="L232" s="39"/>
      <c r="M232" s="39"/>
      <c r="N232" s="39"/>
      <c r="O232" s="39"/>
      <c r="P232" s="39"/>
      <c r="Q232" s="39"/>
      <c r="R232" s="40"/>
      <c r="T232" s="146"/>
      <c r="U232" s="39"/>
      <c r="V232" s="39"/>
      <c r="W232" s="39"/>
      <c r="X232" s="39"/>
      <c r="Y232" s="39"/>
      <c r="Z232" s="39"/>
      <c r="AA232" s="81"/>
      <c r="AT232" s="21" t="s">
        <v>475</v>
      </c>
      <c r="AU232" s="21" t="s">
        <v>88</v>
      </c>
    </row>
    <row r="233" spans="2:65" s="1" customFormat="1" ht="22.5" customHeight="1">
      <c r="B233" s="38"/>
      <c r="C233" s="171" t="s">
        <v>559</v>
      </c>
      <c r="D233" s="171" t="s">
        <v>177</v>
      </c>
      <c r="E233" s="172" t="s">
        <v>3448</v>
      </c>
      <c r="F233" s="265" t="s">
        <v>3370</v>
      </c>
      <c r="G233" s="265"/>
      <c r="H233" s="265"/>
      <c r="I233" s="265"/>
      <c r="J233" s="173" t="s">
        <v>2279</v>
      </c>
      <c r="K233" s="174">
        <v>3</v>
      </c>
      <c r="L233" s="266">
        <v>0</v>
      </c>
      <c r="M233" s="267"/>
      <c r="N233" s="268">
        <f>ROUND(L233*K233,2)</f>
        <v>0</v>
      </c>
      <c r="O233" s="268"/>
      <c r="P233" s="268"/>
      <c r="Q233" s="268"/>
      <c r="R233" s="40"/>
      <c r="T233" s="175" t="s">
        <v>22</v>
      </c>
      <c r="U233" s="47" t="s">
        <v>45</v>
      </c>
      <c r="V233" s="39"/>
      <c r="W233" s="176">
        <f>V233*K233</f>
        <v>0</v>
      </c>
      <c r="X233" s="176">
        <v>0</v>
      </c>
      <c r="Y233" s="176">
        <f>X233*K233</f>
        <v>0</v>
      </c>
      <c r="Z233" s="176">
        <v>0</v>
      </c>
      <c r="AA233" s="177">
        <f>Z233*K233</f>
        <v>0</v>
      </c>
      <c r="AR233" s="21" t="s">
        <v>181</v>
      </c>
      <c r="AT233" s="21" t="s">
        <v>177</v>
      </c>
      <c r="AU233" s="21" t="s">
        <v>88</v>
      </c>
      <c r="AY233" s="21" t="s">
        <v>176</v>
      </c>
      <c r="BE233" s="113">
        <f>IF(U233="základní",N233,0)</f>
        <v>0</v>
      </c>
      <c r="BF233" s="113">
        <f>IF(U233="snížená",N233,0)</f>
        <v>0</v>
      </c>
      <c r="BG233" s="113">
        <f>IF(U233="zákl. přenesená",N233,0)</f>
        <v>0</v>
      </c>
      <c r="BH233" s="113">
        <f>IF(U233="sníž. přenesená",N233,0)</f>
        <v>0</v>
      </c>
      <c r="BI233" s="113">
        <f>IF(U233="nulová",N233,0)</f>
        <v>0</v>
      </c>
      <c r="BJ233" s="21" t="s">
        <v>88</v>
      </c>
      <c r="BK233" s="113">
        <f>ROUND(L233*K233,2)</f>
        <v>0</v>
      </c>
      <c r="BL233" s="21" t="s">
        <v>181</v>
      </c>
      <c r="BM233" s="21" t="s">
        <v>559</v>
      </c>
    </row>
    <row r="234" spans="2:47" s="1" customFormat="1" ht="22.5" customHeight="1">
      <c r="B234" s="38"/>
      <c r="C234" s="39"/>
      <c r="D234" s="39"/>
      <c r="E234" s="39"/>
      <c r="F234" s="315" t="s">
        <v>3371</v>
      </c>
      <c r="G234" s="316"/>
      <c r="H234" s="316"/>
      <c r="I234" s="316"/>
      <c r="J234" s="39"/>
      <c r="K234" s="39"/>
      <c r="L234" s="39"/>
      <c r="M234" s="39"/>
      <c r="N234" s="39"/>
      <c r="O234" s="39"/>
      <c r="P234" s="39"/>
      <c r="Q234" s="39"/>
      <c r="R234" s="40"/>
      <c r="T234" s="146"/>
      <c r="U234" s="39"/>
      <c r="V234" s="39"/>
      <c r="W234" s="39"/>
      <c r="X234" s="39"/>
      <c r="Y234" s="39"/>
      <c r="Z234" s="39"/>
      <c r="AA234" s="81"/>
      <c r="AT234" s="21" t="s">
        <v>475</v>
      </c>
      <c r="AU234" s="21" t="s">
        <v>88</v>
      </c>
    </row>
    <row r="235" spans="2:65" s="1" customFormat="1" ht="31.5" customHeight="1">
      <c r="B235" s="38"/>
      <c r="C235" s="171" t="s">
        <v>573</v>
      </c>
      <c r="D235" s="171" t="s">
        <v>177</v>
      </c>
      <c r="E235" s="172" t="s">
        <v>3449</v>
      </c>
      <c r="F235" s="265" t="s">
        <v>3414</v>
      </c>
      <c r="G235" s="265"/>
      <c r="H235" s="265"/>
      <c r="I235" s="265"/>
      <c r="J235" s="173" t="s">
        <v>2279</v>
      </c>
      <c r="K235" s="174">
        <v>4</v>
      </c>
      <c r="L235" s="266">
        <v>0</v>
      </c>
      <c r="M235" s="267"/>
      <c r="N235" s="268">
        <f>ROUND(L235*K235,2)</f>
        <v>0</v>
      </c>
      <c r="O235" s="268"/>
      <c r="P235" s="268"/>
      <c r="Q235" s="268"/>
      <c r="R235" s="40"/>
      <c r="T235" s="175" t="s">
        <v>22</v>
      </c>
      <c r="U235" s="47" t="s">
        <v>45</v>
      </c>
      <c r="V235" s="39"/>
      <c r="W235" s="176">
        <f>V235*K235</f>
        <v>0</v>
      </c>
      <c r="X235" s="176">
        <v>0</v>
      </c>
      <c r="Y235" s="176">
        <f>X235*K235</f>
        <v>0</v>
      </c>
      <c r="Z235" s="176">
        <v>0</v>
      </c>
      <c r="AA235" s="177">
        <f>Z235*K235</f>
        <v>0</v>
      </c>
      <c r="AR235" s="21" t="s">
        <v>181</v>
      </c>
      <c r="AT235" s="21" t="s">
        <v>177</v>
      </c>
      <c r="AU235" s="21" t="s">
        <v>88</v>
      </c>
      <c r="AY235" s="21" t="s">
        <v>176</v>
      </c>
      <c r="BE235" s="113">
        <f>IF(U235="základní",N235,0)</f>
        <v>0</v>
      </c>
      <c r="BF235" s="113">
        <f>IF(U235="snížená",N235,0)</f>
        <v>0</v>
      </c>
      <c r="BG235" s="113">
        <f>IF(U235="zákl. přenesená",N235,0)</f>
        <v>0</v>
      </c>
      <c r="BH235" s="113">
        <f>IF(U235="sníž. přenesená",N235,0)</f>
        <v>0</v>
      </c>
      <c r="BI235" s="113">
        <f>IF(U235="nulová",N235,0)</f>
        <v>0</v>
      </c>
      <c r="BJ235" s="21" t="s">
        <v>88</v>
      </c>
      <c r="BK235" s="113">
        <f>ROUND(L235*K235,2)</f>
        <v>0</v>
      </c>
      <c r="BL235" s="21" t="s">
        <v>181</v>
      </c>
      <c r="BM235" s="21" t="s">
        <v>573</v>
      </c>
    </row>
    <row r="236" spans="2:47" s="1" customFormat="1" ht="22.5" customHeight="1">
      <c r="B236" s="38"/>
      <c r="C236" s="39"/>
      <c r="D236" s="39"/>
      <c r="E236" s="39"/>
      <c r="F236" s="315" t="s">
        <v>3371</v>
      </c>
      <c r="G236" s="316"/>
      <c r="H236" s="316"/>
      <c r="I236" s="316"/>
      <c r="J236" s="39"/>
      <c r="K236" s="39"/>
      <c r="L236" s="39"/>
      <c r="M236" s="39"/>
      <c r="N236" s="39"/>
      <c r="O236" s="39"/>
      <c r="P236" s="39"/>
      <c r="Q236" s="39"/>
      <c r="R236" s="40"/>
      <c r="T236" s="146"/>
      <c r="U236" s="39"/>
      <c r="V236" s="39"/>
      <c r="W236" s="39"/>
      <c r="X236" s="39"/>
      <c r="Y236" s="39"/>
      <c r="Z236" s="39"/>
      <c r="AA236" s="81"/>
      <c r="AT236" s="21" t="s">
        <v>475</v>
      </c>
      <c r="AU236" s="21" t="s">
        <v>88</v>
      </c>
    </row>
    <row r="237" spans="2:65" s="1" customFormat="1" ht="22.5" customHeight="1">
      <c r="B237" s="38"/>
      <c r="C237" s="171" t="s">
        <v>580</v>
      </c>
      <c r="D237" s="171" t="s">
        <v>177</v>
      </c>
      <c r="E237" s="172" t="s">
        <v>3450</v>
      </c>
      <c r="F237" s="265" t="s">
        <v>3451</v>
      </c>
      <c r="G237" s="265"/>
      <c r="H237" s="265"/>
      <c r="I237" s="265"/>
      <c r="J237" s="173" t="s">
        <v>2279</v>
      </c>
      <c r="K237" s="174">
        <v>1</v>
      </c>
      <c r="L237" s="266">
        <v>0</v>
      </c>
      <c r="M237" s="267"/>
      <c r="N237" s="268">
        <f>ROUND(L237*K237,2)</f>
        <v>0</v>
      </c>
      <c r="O237" s="268"/>
      <c r="P237" s="268"/>
      <c r="Q237" s="268"/>
      <c r="R237" s="40"/>
      <c r="T237" s="175" t="s">
        <v>22</v>
      </c>
      <c r="U237" s="47" t="s">
        <v>45</v>
      </c>
      <c r="V237" s="39"/>
      <c r="W237" s="176">
        <f>V237*K237</f>
        <v>0</v>
      </c>
      <c r="X237" s="176">
        <v>0</v>
      </c>
      <c r="Y237" s="176">
        <f>X237*K237</f>
        <v>0</v>
      </c>
      <c r="Z237" s="176">
        <v>0</v>
      </c>
      <c r="AA237" s="177">
        <f>Z237*K237</f>
        <v>0</v>
      </c>
      <c r="AR237" s="21" t="s">
        <v>181</v>
      </c>
      <c r="AT237" s="21" t="s">
        <v>177</v>
      </c>
      <c r="AU237" s="21" t="s">
        <v>88</v>
      </c>
      <c r="AY237" s="21" t="s">
        <v>176</v>
      </c>
      <c r="BE237" s="113">
        <f>IF(U237="základní",N237,0)</f>
        <v>0</v>
      </c>
      <c r="BF237" s="113">
        <f>IF(U237="snížená",N237,0)</f>
        <v>0</v>
      </c>
      <c r="BG237" s="113">
        <f>IF(U237="zákl. přenesená",N237,0)</f>
        <v>0</v>
      </c>
      <c r="BH237" s="113">
        <f>IF(U237="sníž. přenesená",N237,0)</f>
        <v>0</v>
      </c>
      <c r="BI237" s="113">
        <f>IF(U237="nulová",N237,0)</f>
        <v>0</v>
      </c>
      <c r="BJ237" s="21" t="s">
        <v>88</v>
      </c>
      <c r="BK237" s="113">
        <f>ROUND(L237*K237,2)</f>
        <v>0</v>
      </c>
      <c r="BL237" s="21" t="s">
        <v>181</v>
      </c>
      <c r="BM237" s="21" t="s">
        <v>580</v>
      </c>
    </row>
    <row r="238" spans="2:47" s="1" customFormat="1" ht="22.5" customHeight="1">
      <c r="B238" s="38"/>
      <c r="C238" s="39"/>
      <c r="D238" s="39"/>
      <c r="E238" s="39"/>
      <c r="F238" s="315" t="s">
        <v>3394</v>
      </c>
      <c r="G238" s="316"/>
      <c r="H238" s="316"/>
      <c r="I238" s="316"/>
      <c r="J238" s="39"/>
      <c r="K238" s="39"/>
      <c r="L238" s="39"/>
      <c r="M238" s="39"/>
      <c r="N238" s="39"/>
      <c r="O238" s="39"/>
      <c r="P238" s="39"/>
      <c r="Q238" s="39"/>
      <c r="R238" s="40"/>
      <c r="T238" s="146"/>
      <c r="U238" s="39"/>
      <c r="V238" s="39"/>
      <c r="W238" s="39"/>
      <c r="X238" s="39"/>
      <c r="Y238" s="39"/>
      <c r="Z238" s="39"/>
      <c r="AA238" s="81"/>
      <c r="AT238" s="21" t="s">
        <v>475</v>
      </c>
      <c r="AU238" s="21" t="s">
        <v>88</v>
      </c>
    </row>
    <row r="239" spans="2:65" s="1" customFormat="1" ht="22.5" customHeight="1">
      <c r="B239" s="38"/>
      <c r="C239" s="171" t="s">
        <v>584</v>
      </c>
      <c r="D239" s="171" t="s">
        <v>177</v>
      </c>
      <c r="E239" s="172" t="s">
        <v>3452</v>
      </c>
      <c r="F239" s="265" t="s">
        <v>3453</v>
      </c>
      <c r="G239" s="265"/>
      <c r="H239" s="265"/>
      <c r="I239" s="265"/>
      <c r="J239" s="173" t="s">
        <v>2279</v>
      </c>
      <c r="K239" s="174">
        <v>2</v>
      </c>
      <c r="L239" s="266">
        <v>0</v>
      </c>
      <c r="M239" s="267"/>
      <c r="N239" s="268">
        <f>ROUND(L239*K239,2)</f>
        <v>0</v>
      </c>
      <c r="O239" s="268"/>
      <c r="P239" s="268"/>
      <c r="Q239" s="268"/>
      <c r="R239" s="40"/>
      <c r="T239" s="175" t="s">
        <v>22</v>
      </c>
      <c r="U239" s="47" t="s">
        <v>45</v>
      </c>
      <c r="V239" s="39"/>
      <c r="W239" s="176">
        <f>V239*K239</f>
        <v>0</v>
      </c>
      <c r="X239" s="176">
        <v>0</v>
      </c>
      <c r="Y239" s="176">
        <f>X239*K239</f>
        <v>0</v>
      </c>
      <c r="Z239" s="176">
        <v>0</v>
      </c>
      <c r="AA239" s="177">
        <f>Z239*K239</f>
        <v>0</v>
      </c>
      <c r="AR239" s="21" t="s">
        <v>181</v>
      </c>
      <c r="AT239" s="21" t="s">
        <v>177</v>
      </c>
      <c r="AU239" s="21" t="s">
        <v>88</v>
      </c>
      <c r="AY239" s="21" t="s">
        <v>176</v>
      </c>
      <c r="BE239" s="113">
        <f>IF(U239="základní",N239,0)</f>
        <v>0</v>
      </c>
      <c r="BF239" s="113">
        <f>IF(U239="snížená",N239,0)</f>
        <v>0</v>
      </c>
      <c r="BG239" s="113">
        <f>IF(U239="zákl. přenesená",N239,0)</f>
        <v>0</v>
      </c>
      <c r="BH239" s="113">
        <f>IF(U239="sníž. přenesená",N239,0)</f>
        <v>0</v>
      </c>
      <c r="BI239" s="113">
        <f>IF(U239="nulová",N239,0)</f>
        <v>0</v>
      </c>
      <c r="BJ239" s="21" t="s">
        <v>88</v>
      </c>
      <c r="BK239" s="113">
        <f>ROUND(L239*K239,2)</f>
        <v>0</v>
      </c>
      <c r="BL239" s="21" t="s">
        <v>181</v>
      </c>
      <c r="BM239" s="21" t="s">
        <v>584</v>
      </c>
    </row>
    <row r="240" spans="2:47" s="1" customFormat="1" ht="22.5" customHeight="1">
      <c r="B240" s="38"/>
      <c r="C240" s="39"/>
      <c r="D240" s="39"/>
      <c r="E240" s="39"/>
      <c r="F240" s="315" t="s">
        <v>3374</v>
      </c>
      <c r="G240" s="316"/>
      <c r="H240" s="316"/>
      <c r="I240" s="316"/>
      <c r="J240" s="39"/>
      <c r="K240" s="39"/>
      <c r="L240" s="39"/>
      <c r="M240" s="39"/>
      <c r="N240" s="39"/>
      <c r="O240" s="39"/>
      <c r="P240" s="39"/>
      <c r="Q240" s="39"/>
      <c r="R240" s="40"/>
      <c r="T240" s="146"/>
      <c r="U240" s="39"/>
      <c r="V240" s="39"/>
      <c r="W240" s="39"/>
      <c r="X240" s="39"/>
      <c r="Y240" s="39"/>
      <c r="Z240" s="39"/>
      <c r="AA240" s="81"/>
      <c r="AT240" s="21" t="s">
        <v>475</v>
      </c>
      <c r="AU240" s="21" t="s">
        <v>88</v>
      </c>
    </row>
    <row r="241" spans="2:65" s="1" customFormat="1" ht="22.5" customHeight="1">
      <c r="B241" s="38"/>
      <c r="C241" s="171" t="s">
        <v>589</v>
      </c>
      <c r="D241" s="171" t="s">
        <v>177</v>
      </c>
      <c r="E241" s="172" t="s">
        <v>3454</v>
      </c>
      <c r="F241" s="265" t="s">
        <v>3455</v>
      </c>
      <c r="G241" s="265"/>
      <c r="H241" s="265"/>
      <c r="I241" s="265"/>
      <c r="J241" s="173" t="s">
        <v>1704</v>
      </c>
      <c r="K241" s="174">
        <v>3</v>
      </c>
      <c r="L241" s="266">
        <v>0</v>
      </c>
      <c r="M241" s="267"/>
      <c r="N241" s="268">
        <f>ROUND(L241*K241,2)</f>
        <v>0</v>
      </c>
      <c r="O241" s="268"/>
      <c r="P241" s="268"/>
      <c r="Q241" s="268"/>
      <c r="R241" s="40"/>
      <c r="T241" s="175" t="s">
        <v>22</v>
      </c>
      <c r="U241" s="47" t="s">
        <v>45</v>
      </c>
      <c r="V241" s="39"/>
      <c r="W241" s="176">
        <f>V241*K241</f>
        <v>0</v>
      </c>
      <c r="X241" s="176">
        <v>0</v>
      </c>
      <c r="Y241" s="176">
        <f>X241*K241</f>
        <v>0</v>
      </c>
      <c r="Z241" s="176">
        <v>0</v>
      </c>
      <c r="AA241" s="177">
        <f>Z241*K241</f>
        <v>0</v>
      </c>
      <c r="AR241" s="21" t="s">
        <v>181</v>
      </c>
      <c r="AT241" s="21" t="s">
        <v>177</v>
      </c>
      <c r="AU241" s="21" t="s">
        <v>88</v>
      </c>
      <c r="AY241" s="21" t="s">
        <v>176</v>
      </c>
      <c r="BE241" s="113">
        <f>IF(U241="základní",N241,0)</f>
        <v>0</v>
      </c>
      <c r="BF241" s="113">
        <f>IF(U241="snížená",N241,0)</f>
        <v>0</v>
      </c>
      <c r="BG241" s="113">
        <f>IF(U241="zákl. přenesená",N241,0)</f>
        <v>0</v>
      </c>
      <c r="BH241" s="113">
        <f>IF(U241="sníž. přenesená",N241,0)</f>
        <v>0</v>
      </c>
      <c r="BI241" s="113">
        <f>IF(U241="nulová",N241,0)</f>
        <v>0</v>
      </c>
      <c r="BJ241" s="21" t="s">
        <v>88</v>
      </c>
      <c r="BK241" s="113">
        <f>ROUND(L241*K241,2)</f>
        <v>0</v>
      </c>
      <c r="BL241" s="21" t="s">
        <v>181</v>
      </c>
      <c r="BM241" s="21" t="s">
        <v>589</v>
      </c>
    </row>
    <row r="242" spans="2:47" s="1" customFormat="1" ht="22.5" customHeight="1">
      <c r="B242" s="38"/>
      <c r="C242" s="39"/>
      <c r="D242" s="39"/>
      <c r="E242" s="39"/>
      <c r="F242" s="315" t="s">
        <v>3377</v>
      </c>
      <c r="G242" s="316"/>
      <c r="H242" s="316"/>
      <c r="I242" s="316"/>
      <c r="J242" s="39"/>
      <c r="K242" s="39"/>
      <c r="L242" s="39"/>
      <c r="M242" s="39"/>
      <c r="N242" s="39"/>
      <c r="O242" s="39"/>
      <c r="P242" s="39"/>
      <c r="Q242" s="39"/>
      <c r="R242" s="40"/>
      <c r="T242" s="146"/>
      <c r="U242" s="39"/>
      <c r="V242" s="39"/>
      <c r="W242" s="39"/>
      <c r="X242" s="39"/>
      <c r="Y242" s="39"/>
      <c r="Z242" s="39"/>
      <c r="AA242" s="81"/>
      <c r="AT242" s="21" t="s">
        <v>475</v>
      </c>
      <c r="AU242" s="21" t="s">
        <v>88</v>
      </c>
    </row>
    <row r="243" spans="2:65" s="1" customFormat="1" ht="31.5" customHeight="1">
      <c r="B243" s="38"/>
      <c r="C243" s="171" t="s">
        <v>593</v>
      </c>
      <c r="D243" s="171" t="s">
        <v>177</v>
      </c>
      <c r="E243" s="172" t="s">
        <v>3456</v>
      </c>
      <c r="F243" s="265" t="s">
        <v>3384</v>
      </c>
      <c r="G243" s="265"/>
      <c r="H243" s="265"/>
      <c r="I243" s="265"/>
      <c r="J243" s="173" t="s">
        <v>2279</v>
      </c>
      <c r="K243" s="174">
        <v>1</v>
      </c>
      <c r="L243" s="266">
        <v>0</v>
      </c>
      <c r="M243" s="267"/>
      <c r="N243" s="268">
        <f>ROUND(L243*K243,2)</f>
        <v>0</v>
      </c>
      <c r="O243" s="268"/>
      <c r="P243" s="268"/>
      <c r="Q243" s="268"/>
      <c r="R243" s="40"/>
      <c r="T243" s="175" t="s">
        <v>22</v>
      </c>
      <c r="U243" s="47" t="s">
        <v>45</v>
      </c>
      <c r="V243" s="39"/>
      <c r="W243" s="176">
        <f>V243*K243</f>
        <v>0</v>
      </c>
      <c r="X243" s="176">
        <v>0</v>
      </c>
      <c r="Y243" s="176">
        <f>X243*K243</f>
        <v>0</v>
      </c>
      <c r="Z243" s="176">
        <v>0</v>
      </c>
      <c r="AA243" s="177">
        <f>Z243*K243</f>
        <v>0</v>
      </c>
      <c r="AR243" s="21" t="s">
        <v>181</v>
      </c>
      <c r="AT243" s="21" t="s">
        <v>177</v>
      </c>
      <c r="AU243" s="21" t="s">
        <v>88</v>
      </c>
      <c r="AY243" s="21" t="s">
        <v>176</v>
      </c>
      <c r="BE243" s="113">
        <f>IF(U243="základní",N243,0)</f>
        <v>0</v>
      </c>
      <c r="BF243" s="113">
        <f>IF(U243="snížená",N243,0)</f>
        <v>0</v>
      </c>
      <c r="BG243" s="113">
        <f>IF(U243="zákl. přenesená",N243,0)</f>
        <v>0</v>
      </c>
      <c r="BH243" s="113">
        <f>IF(U243="sníž. přenesená",N243,0)</f>
        <v>0</v>
      </c>
      <c r="BI243" s="113">
        <f>IF(U243="nulová",N243,0)</f>
        <v>0</v>
      </c>
      <c r="BJ243" s="21" t="s">
        <v>88</v>
      </c>
      <c r="BK243" s="113">
        <f>ROUND(L243*K243,2)</f>
        <v>0</v>
      </c>
      <c r="BL243" s="21" t="s">
        <v>181</v>
      </c>
      <c r="BM243" s="21" t="s">
        <v>593</v>
      </c>
    </row>
    <row r="244" spans="2:47" s="1" customFormat="1" ht="22.5" customHeight="1">
      <c r="B244" s="38"/>
      <c r="C244" s="39"/>
      <c r="D244" s="39"/>
      <c r="E244" s="39"/>
      <c r="F244" s="315" t="s">
        <v>3385</v>
      </c>
      <c r="G244" s="316"/>
      <c r="H244" s="316"/>
      <c r="I244" s="316"/>
      <c r="J244" s="39"/>
      <c r="K244" s="39"/>
      <c r="L244" s="39"/>
      <c r="M244" s="39"/>
      <c r="N244" s="39"/>
      <c r="O244" s="39"/>
      <c r="P244" s="39"/>
      <c r="Q244" s="39"/>
      <c r="R244" s="40"/>
      <c r="T244" s="146"/>
      <c r="U244" s="39"/>
      <c r="V244" s="39"/>
      <c r="W244" s="39"/>
      <c r="X244" s="39"/>
      <c r="Y244" s="39"/>
      <c r="Z244" s="39"/>
      <c r="AA244" s="81"/>
      <c r="AT244" s="21" t="s">
        <v>475</v>
      </c>
      <c r="AU244" s="21" t="s">
        <v>88</v>
      </c>
    </row>
    <row r="245" spans="2:63" s="9" customFormat="1" ht="37.35" customHeight="1">
      <c r="B245" s="160"/>
      <c r="C245" s="161"/>
      <c r="D245" s="162" t="s">
        <v>3356</v>
      </c>
      <c r="E245" s="162"/>
      <c r="F245" s="162"/>
      <c r="G245" s="162"/>
      <c r="H245" s="162"/>
      <c r="I245" s="162"/>
      <c r="J245" s="162"/>
      <c r="K245" s="162"/>
      <c r="L245" s="162"/>
      <c r="M245" s="162"/>
      <c r="N245" s="301">
        <f>BK245</f>
        <v>0</v>
      </c>
      <c r="O245" s="302"/>
      <c r="P245" s="302"/>
      <c r="Q245" s="302"/>
      <c r="R245" s="163"/>
      <c r="T245" s="164"/>
      <c r="U245" s="161"/>
      <c r="V245" s="161"/>
      <c r="W245" s="165">
        <f>SUM(W246:W267)</f>
        <v>0</v>
      </c>
      <c r="X245" s="161"/>
      <c r="Y245" s="165">
        <f>SUM(Y246:Y267)</f>
        <v>0</v>
      </c>
      <c r="Z245" s="161"/>
      <c r="AA245" s="166">
        <f>SUM(AA246:AA267)</f>
        <v>0</v>
      </c>
      <c r="AR245" s="167" t="s">
        <v>88</v>
      </c>
      <c r="AT245" s="168" t="s">
        <v>79</v>
      </c>
      <c r="AU245" s="168" t="s">
        <v>80</v>
      </c>
      <c r="AY245" s="167" t="s">
        <v>176</v>
      </c>
      <c r="BK245" s="169">
        <f>SUM(BK246:BK267)</f>
        <v>0</v>
      </c>
    </row>
    <row r="246" spans="2:65" s="1" customFormat="1" ht="31.5" customHeight="1">
      <c r="B246" s="38"/>
      <c r="C246" s="171" t="s">
        <v>597</v>
      </c>
      <c r="D246" s="171" t="s">
        <v>177</v>
      </c>
      <c r="E246" s="172" t="s">
        <v>3457</v>
      </c>
      <c r="F246" s="265" t="s">
        <v>3409</v>
      </c>
      <c r="G246" s="265"/>
      <c r="H246" s="265"/>
      <c r="I246" s="265"/>
      <c r="J246" s="173" t="s">
        <v>2279</v>
      </c>
      <c r="K246" s="174">
        <v>1</v>
      </c>
      <c r="L246" s="266">
        <v>0</v>
      </c>
      <c r="M246" s="267"/>
      <c r="N246" s="268">
        <f>ROUND(L246*K246,2)</f>
        <v>0</v>
      </c>
      <c r="O246" s="268"/>
      <c r="P246" s="268"/>
      <c r="Q246" s="268"/>
      <c r="R246" s="40"/>
      <c r="T246" s="175" t="s">
        <v>22</v>
      </c>
      <c r="U246" s="47" t="s">
        <v>45</v>
      </c>
      <c r="V246" s="39"/>
      <c r="W246" s="176">
        <f>V246*K246</f>
        <v>0</v>
      </c>
      <c r="X246" s="176">
        <v>0</v>
      </c>
      <c r="Y246" s="176">
        <f>X246*K246</f>
        <v>0</v>
      </c>
      <c r="Z246" s="176">
        <v>0</v>
      </c>
      <c r="AA246" s="177">
        <f>Z246*K246</f>
        <v>0</v>
      </c>
      <c r="AR246" s="21" t="s">
        <v>181</v>
      </c>
      <c r="AT246" s="21" t="s">
        <v>177</v>
      </c>
      <c r="AU246" s="21" t="s">
        <v>88</v>
      </c>
      <c r="AY246" s="21" t="s">
        <v>176</v>
      </c>
      <c r="BE246" s="113">
        <f>IF(U246="základní",N246,0)</f>
        <v>0</v>
      </c>
      <c r="BF246" s="113">
        <f>IF(U246="snížená",N246,0)</f>
        <v>0</v>
      </c>
      <c r="BG246" s="113">
        <f>IF(U246="zákl. přenesená",N246,0)</f>
        <v>0</v>
      </c>
      <c r="BH246" s="113">
        <f>IF(U246="sníž. přenesená",N246,0)</f>
        <v>0</v>
      </c>
      <c r="BI246" s="113">
        <f>IF(U246="nulová",N246,0)</f>
        <v>0</v>
      </c>
      <c r="BJ246" s="21" t="s">
        <v>88</v>
      </c>
      <c r="BK246" s="113">
        <f>ROUND(L246*K246,2)</f>
        <v>0</v>
      </c>
      <c r="BL246" s="21" t="s">
        <v>181</v>
      </c>
      <c r="BM246" s="21" t="s">
        <v>597</v>
      </c>
    </row>
    <row r="247" spans="2:47" s="1" customFormat="1" ht="22.5" customHeight="1">
      <c r="B247" s="38"/>
      <c r="C247" s="39"/>
      <c r="D247" s="39"/>
      <c r="E247" s="39"/>
      <c r="F247" s="315" t="s">
        <v>3371</v>
      </c>
      <c r="G247" s="316"/>
      <c r="H247" s="316"/>
      <c r="I247" s="316"/>
      <c r="J247" s="39"/>
      <c r="K247" s="39"/>
      <c r="L247" s="39"/>
      <c r="M247" s="39"/>
      <c r="N247" s="39"/>
      <c r="O247" s="39"/>
      <c r="P247" s="39"/>
      <c r="Q247" s="39"/>
      <c r="R247" s="40"/>
      <c r="T247" s="146"/>
      <c r="U247" s="39"/>
      <c r="V247" s="39"/>
      <c r="W247" s="39"/>
      <c r="X247" s="39"/>
      <c r="Y247" s="39"/>
      <c r="Z247" s="39"/>
      <c r="AA247" s="81"/>
      <c r="AT247" s="21" t="s">
        <v>475</v>
      </c>
      <c r="AU247" s="21" t="s">
        <v>88</v>
      </c>
    </row>
    <row r="248" spans="2:65" s="1" customFormat="1" ht="22.5" customHeight="1">
      <c r="B248" s="38"/>
      <c r="C248" s="171" t="s">
        <v>602</v>
      </c>
      <c r="D248" s="171" t="s">
        <v>177</v>
      </c>
      <c r="E248" s="172" t="s">
        <v>3458</v>
      </c>
      <c r="F248" s="265" t="s">
        <v>3411</v>
      </c>
      <c r="G248" s="265"/>
      <c r="H248" s="265"/>
      <c r="I248" s="265"/>
      <c r="J248" s="173" t="s">
        <v>2279</v>
      </c>
      <c r="K248" s="174">
        <v>1</v>
      </c>
      <c r="L248" s="266">
        <v>0</v>
      </c>
      <c r="M248" s="267"/>
      <c r="N248" s="268">
        <f>ROUND(L248*K248,2)</f>
        <v>0</v>
      </c>
      <c r="O248" s="268"/>
      <c r="P248" s="268"/>
      <c r="Q248" s="268"/>
      <c r="R248" s="40"/>
      <c r="T248" s="175" t="s">
        <v>22</v>
      </c>
      <c r="U248" s="47" t="s">
        <v>45</v>
      </c>
      <c r="V248" s="39"/>
      <c r="W248" s="176">
        <f>V248*K248</f>
        <v>0</v>
      </c>
      <c r="X248" s="176">
        <v>0</v>
      </c>
      <c r="Y248" s="176">
        <f>X248*K248</f>
        <v>0</v>
      </c>
      <c r="Z248" s="176">
        <v>0</v>
      </c>
      <c r="AA248" s="177">
        <f>Z248*K248</f>
        <v>0</v>
      </c>
      <c r="AR248" s="21" t="s">
        <v>181</v>
      </c>
      <c r="AT248" s="21" t="s">
        <v>177</v>
      </c>
      <c r="AU248" s="21" t="s">
        <v>88</v>
      </c>
      <c r="AY248" s="21" t="s">
        <v>176</v>
      </c>
      <c r="BE248" s="113">
        <f>IF(U248="základní",N248,0)</f>
        <v>0</v>
      </c>
      <c r="BF248" s="113">
        <f>IF(U248="snížená",N248,0)</f>
        <v>0</v>
      </c>
      <c r="BG248" s="113">
        <f>IF(U248="zákl. přenesená",N248,0)</f>
        <v>0</v>
      </c>
      <c r="BH248" s="113">
        <f>IF(U248="sníž. přenesená",N248,0)</f>
        <v>0</v>
      </c>
      <c r="BI248" s="113">
        <f>IF(U248="nulová",N248,0)</f>
        <v>0</v>
      </c>
      <c r="BJ248" s="21" t="s">
        <v>88</v>
      </c>
      <c r="BK248" s="113">
        <f>ROUND(L248*K248,2)</f>
        <v>0</v>
      </c>
      <c r="BL248" s="21" t="s">
        <v>181</v>
      </c>
      <c r="BM248" s="21" t="s">
        <v>602</v>
      </c>
    </row>
    <row r="249" spans="2:47" s="1" customFormat="1" ht="22.5" customHeight="1">
      <c r="B249" s="38"/>
      <c r="C249" s="39"/>
      <c r="D249" s="39"/>
      <c r="E249" s="39"/>
      <c r="F249" s="315" t="s">
        <v>3371</v>
      </c>
      <c r="G249" s="316"/>
      <c r="H249" s="316"/>
      <c r="I249" s="316"/>
      <c r="J249" s="39"/>
      <c r="K249" s="39"/>
      <c r="L249" s="39"/>
      <c r="M249" s="39"/>
      <c r="N249" s="39"/>
      <c r="O249" s="39"/>
      <c r="P249" s="39"/>
      <c r="Q249" s="39"/>
      <c r="R249" s="40"/>
      <c r="T249" s="146"/>
      <c r="U249" s="39"/>
      <c r="V249" s="39"/>
      <c r="W249" s="39"/>
      <c r="X249" s="39"/>
      <c r="Y249" s="39"/>
      <c r="Z249" s="39"/>
      <c r="AA249" s="81"/>
      <c r="AT249" s="21" t="s">
        <v>475</v>
      </c>
      <c r="AU249" s="21" t="s">
        <v>88</v>
      </c>
    </row>
    <row r="250" spans="2:65" s="1" customFormat="1" ht="22.5" customHeight="1">
      <c r="B250" s="38"/>
      <c r="C250" s="171" t="s">
        <v>606</v>
      </c>
      <c r="D250" s="171" t="s">
        <v>177</v>
      </c>
      <c r="E250" s="172" t="s">
        <v>3459</v>
      </c>
      <c r="F250" s="265" t="s">
        <v>3370</v>
      </c>
      <c r="G250" s="265"/>
      <c r="H250" s="265"/>
      <c r="I250" s="265"/>
      <c r="J250" s="173" t="s">
        <v>2279</v>
      </c>
      <c r="K250" s="174">
        <v>4</v>
      </c>
      <c r="L250" s="266">
        <v>0</v>
      </c>
      <c r="M250" s="267"/>
      <c r="N250" s="268">
        <f>ROUND(L250*K250,2)</f>
        <v>0</v>
      </c>
      <c r="O250" s="268"/>
      <c r="P250" s="268"/>
      <c r="Q250" s="268"/>
      <c r="R250" s="40"/>
      <c r="T250" s="175" t="s">
        <v>22</v>
      </c>
      <c r="U250" s="47" t="s">
        <v>45</v>
      </c>
      <c r="V250" s="39"/>
      <c r="W250" s="176">
        <f>V250*K250</f>
        <v>0</v>
      </c>
      <c r="X250" s="176">
        <v>0</v>
      </c>
      <c r="Y250" s="176">
        <f>X250*K250</f>
        <v>0</v>
      </c>
      <c r="Z250" s="176">
        <v>0</v>
      </c>
      <c r="AA250" s="177">
        <f>Z250*K250</f>
        <v>0</v>
      </c>
      <c r="AR250" s="21" t="s">
        <v>181</v>
      </c>
      <c r="AT250" s="21" t="s">
        <v>177</v>
      </c>
      <c r="AU250" s="21" t="s">
        <v>88</v>
      </c>
      <c r="AY250" s="21" t="s">
        <v>176</v>
      </c>
      <c r="BE250" s="113">
        <f>IF(U250="základní",N250,0)</f>
        <v>0</v>
      </c>
      <c r="BF250" s="113">
        <f>IF(U250="snížená",N250,0)</f>
        <v>0</v>
      </c>
      <c r="BG250" s="113">
        <f>IF(U250="zákl. přenesená",N250,0)</f>
        <v>0</v>
      </c>
      <c r="BH250" s="113">
        <f>IF(U250="sníž. přenesená",N250,0)</f>
        <v>0</v>
      </c>
      <c r="BI250" s="113">
        <f>IF(U250="nulová",N250,0)</f>
        <v>0</v>
      </c>
      <c r="BJ250" s="21" t="s">
        <v>88</v>
      </c>
      <c r="BK250" s="113">
        <f>ROUND(L250*K250,2)</f>
        <v>0</v>
      </c>
      <c r="BL250" s="21" t="s">
        <v>181</v>
      </c>
      <c r="BM250" s="21" t="s">
        <v>606</v>
      </c>
    </row>
    <row r="251" spans="2:47" s="1" customFormat="1" ht="22.5" customHeight="1">
      <c r="B251" s="38"/>
      <c r="C251" s="39"/>
      <c r="D251" s="39"/>
      <c r="E251" s="39"/>
      <c r="F251" s="315" t="s">
        <v>3371</v>
      </c>
      <c r="G251" s="316"/>
      <c r="H251" s="316"/>
      <c r="I251" s="316"/>
      <c r="J251" s="39"/>
      <c r="K251" s="39"/>
      <c r="L251" s="39"/>
      <c r="M251" s="39"/>
      <c r="N251" s="39"/>
      <c r="O251" s="39"/>
      <c r="P251" s="39"/>
      <c r="Q251" s="39"/>
      <c r="R251" s="40"/>
      <c r="T251" s="146"/>
      <c r="U251" s="39"/>
      <c r="V251" s="39"/>
      <c r="W251" s="39"/>
      <c r="X251" s="39"/>
      <c r="Y251" s="39"/>
      <c r="Z251" s="39"/>
      <c r="AA251" s="81"/>
      <c r="AT251" s="21" t="s">
        <v>475</v>
      </c>
      <c r="AU251" s="21" t="s">
        <v>88</v>
      </c>
    </row>
    <row r="252" spans="2:65" s="1" customFormat="1" ht="31.5" customHeight="1">
      <c r="B252" s="38"/>
      <c r="C252" s="171" t="s">
        <v>610</v>
      </c>
      <c r="D252" s="171" t="s">
        <v>177</v>
      </c>
      <c r="E252" s="172" t="s">
        <v>3460</v>
      </c>
      <c r="F252" s="265" t="s">
        <v>3414</v>
      </c>
      <c r="G252" s="265"/>
      <c r="H252" s="265"/>
      <c r="I252" s="265"/>
      <c r="J252" s="173" t="s">
        <v>2279</v>
      </c>
      <c r="K252" s="174">
        <v>2</v>
      </c>
      <c r="L252" s="266">
        <v>0</v>
      </c>
      <c r="M252" s="267"/>
      <c r="N252" s="268">
        <f>ROUND(L252*K252,2)</f>
        <v>0</v>
      </c>
      <c r="O252" s="268"/>
      <c r="P252" s="268"/>
      <c r="Q252" s="268"/>
      <c r="R252" s="40"/>
      <c r="T252" s="175" t="s">
        <v>22</v>
      </c>
      <c r="U252" s="47" t="s">
        <v>45</v>
      </c>
      <c r="V252" s="39"/>
      <c r="W252" s="176">
        <f>V252*K252</f>
        <v>0</v>
      </c>
      <c r="X252" s="176">
        <v>0</v>
      </c>
      <c r="Y252" s="176">
        <f>X252*K252</f>
        <v>0</v>
      </c>
      <c r="Z252" s="176">
        <v>0</v>
      </c>
      <c r="AA252" s="177">
        <f>Z252*K252</f>
        <v>0</v>
      </c>
      <c r="AR252" s="21" t="s">
        <v>181</v>
      </c>
      <c r="AT252" s="21" t="s">
        <v>177</v>
      </c>
      <c r="AU252" s="21" t="s">
        <v>88</v>
      </c>
      <c r="AY252" s="21" t="s">
        <v>176</v>
      </c>
      <c r="BE252" s="113">
        <f>IF(U252="základní",N252,0)</f>
        <v>0</v>
      </c>
      <c r="BF252" s="113">
        <f>IF(U252="snížená",N252,0)</f>
        <v>0</v>
      </c>
      <c r="BG252" s="113">
        <f>IF(U252="zákl. přenesená",N252,0)</f>
        <v>0</v>
      </c>
      <c r="BH252" s="113">
        <f>IF(U252="sníž. přenesená",N252,0)</f>
        <v>0</v>
      </c>
      <c r="BI252" s="113">
        <f>IF(U252="nulová",N252,0)</f>
        <v>0</v>
      </c>
      <c r="BJ252" s="21" t="s">
        <v>88</v>
      </c>
      <c r="BK252" s="113">
        <f>ROUND(L252*K252,2)</f>
        <v>0</v>
      </c>
      <c r="BL252" s="21" t="s">
        <v>181</v>
      </c>
      <c r="BM252" s="21" t="s">
        <v>610</v>
      </c>
    </row>
    <row r="253" spans="2:47" s="1" customFormat="1" ht="22.5" customHeight="1">
      <c r="B253" s="38"/>
      <c r="C253" s="39"/>
      <c r="D253" s="39"/>
      <c r="E253" s="39"/>
      <c r="F253" s="315" t="s">
        <v>3371</v>
      </c>
      <c r="G253" s="316"/>
      <c r="H253" s="316"/>
      <c r="I253" s="316"/>
      <c r="J253" s="39"/>
      <c r="K253" s="39"/>
      <c r="L253" s="39"/>
      <c r="M253" s="39"/>
      <c r="N253" s="39"/>
      <c r="O253" s="39"/>
      <c r="P253" s="39"/>
      <c r="Q253" s="39"/>
      <c r="R253" s="40"/>
      <c r="T253" s="146"/>
      <c r="U253" s="39"/>
      <c r="V253" s="39"/>
      <c r="W253" s="39"/>
      <c r="X253" s="39"/>
      <c r="Y253" s="39"/>
      <c r="Z253" s="39"/>
      <c r="AA253" s="81"/>
      <c r="AT253" s="21" t="s">
        <v>475</v>
      </c>
      <c r="AU253" s="21" t="s">
        <v>88</v>
      </c>
    </row>
    <row r="254" spans="2:65" s="1" customFormat="1" ht="22.5" customHeight="1">
      <c r="B254" s="38"/>
      <c r="C254" s="171" t="s">
        <v>615</v>
      </c>
      <c r="D254" s="171" t="s">
        <v>177</v>
      </c>
      <c r="E254" s="172" t="s">
        <v>3461</v>
      </c>
      <c r="F254" s="265" t="s">
        <v>3462</v>
      </c>
      <c r="G254" s="265"/>
      <c r="H254" s="265"/>
      <c r="I254" s="265"/>
      <c r="J254" s="173" t="s">
        <v>2279</v>
      </c>
      <c r="K254" s="174">
        <v>3</v>
      </c>
      <c r="L254" s="266">
        <v>0</v>
      </c>
      <c r="M254" s="267"/>
      <c r="N254" s="268">
        <f>ROUND(L254*K254,2)</f>
        <v>0</v>
      </c>
      <c r="O254" s="268"/>
      <c r="P254" s="268"/>
      <c r="Q254" s="268"/>
      <c r="R254" s="40"/>
      <c r="T254" s="175" t="s">
        <v>22</v>
      </c>
      <c r="U254" s="47" t="s">
        <v>45</v>
      </c>
      <c r="V254" s="39"/>
      <c r="W254" s="176">
        <f>V254*K254</f>
        <v>0</v>
      </c>
      <c r="X254" s="176">
        <v>0</v>
      </c>
      <c r="Y254" s="176">
        <f>X254*K254</f>
        <v>0</v>
      </c>
      <c r="Z254" s="176">
        <v>0</v>
      </c>
      <c r="AA254" s="177">
        <f>Z254*K254</f>
        <v>0</v>
      </c>
      <c r="AR254" s="21" t="s">
        <v>181</v>
      </c>
      <c r="AT254" s="21" t="s">
        <v>177</v>
      </c>
      <c r="AU254" s="21" t="s">
        <v>88</v>
      </c>
      <c r="AY254" s="21" t="s">
        <v>176</v>
      </c>
      <c r="BE254" s="113">
        <f>IF(U254="základní",N254,0)</f>
        <v>0</v>
      </c>
      <c r="BF254" s="113">
        <f>IF(U254="snížená",N254,0)</f>
        <v>0</v>
      </c>
      <c r="BG254" s="113">
        <f>IF(U254="zákl. přenesená",N254,0)</f>
        <v>0</v>
      </c>
      <c r="BH254" s="113">
        <f>IF(U254="sníž. přenesená",N254,0)</f>
        <v>0</v>
      </c>
      <c r="BI254" s="113">
        <f>IF(U254="nulová",N254,0)</f>
        <v>0</v>
      </c>
      <c r="BJ254" s="21" t="s">
        <v>88</v>
      </c>
      <c r="BK254" s="113">
        <f>ROUND(L254*K254,2)</f>
        <v>0</v>
      </c>
      <c r="BL254" s="21" t="s">
        <v>181</v>
      </c>
      <c r="BM254" s="21" t="s">
        <v>615</v>
      </c>
    </row>
    <row r="255" spans="2:47" s="1" customFormat="1" ht="22.5" customHeight="1">
      <c r="B255" s="38"/>
      <c r="C255" s="39"/>
      <c r="D255" s="39"/>
      <c r="E255" s="39"/>
      <c r="F255" s="315" t="s">
        <v>3374</v>
      </c>
      <c r="G255" s="316"/>
      <c r="H255" s="316"/>
      <c r="I255" s="316"/>
      <c r="J255" s="39"/>
      <c r="K255" s="39"/>
      <c r="L255" s="39"/>
      <c r="M255" s="39"/>
      <c r="N255" s="39"/>
      <c r="O255" s="39"/>
      <c r="P255" s="39"/>
      <c r="Q255" s="39"/>
      <c r="R255" s="40"/>
      <c r="T255" s="146"/>
      <c r="U255" s="39"/>
      <c r="V255" s="39"/>
      <c r="W255" s="39"/>
      <c r="X255" s="39"/>
      <c r="Y255" s="39"/>
      <c r="Z255" s="39"/>
      <c r="AA255" s="81"/>
      <c r="AT255" s="21" t="s">
        <v>475</v>
      </c>
      <c r="AU255" s="21" t="s">
        <v>88</v>
      </c>
    </row>
    <row r="256" spans="2:65" s="1" customFormat="1" ht="22.5" customHeight="1">
      <c r="B256" s="38"/>
      <c r="C256" s="171" t="s">
        <v>622</v>
      </c>
      <c r="D256" s="171" t="s">
        <v>177</v>
      </c>
      <c r="E256" s="172" t="s">
        <v>3463</v>
      </c>
      <c r="F256" s="265" t="s">
        <v>3451</v>
      </c>
      <c r="G256" s="265"/>
      <c r="H256" s="265"/>
      <c r="I256" s="265"/>
      <c r="J256" s="173" t="s">
        <v>2279</v>
      </c>
      <c r="K256" s="174">
        <v>1</v>
      </c>
      <c r="L256" s="266">
        <v>0</v>
      </c>
      <c r="M256" s="267"/>
      <c r="N256" s="268">
        <f>ROUND(L256*K256,2)</f>
        <v>0</v>
      </c>
      <c r="O256" s="268"/>
      <c r="P256" s="268"/>
      <c r="Q256" s="268"/>
      <c r="R256" s="40"/>
      <c r="T256" s="175" t="s">
        <v>22</v>
      </c>
      <c r="U256" s="47" t="s">
        <v>45</v>
      </c>
      <c r="V256" s="39"/>
      <c r="W256" s="176">
        <f>V256*K256</f>
        <v>0</v>
      </c>
      <c r="X256" s="176">
        <v>0</v>
      </c>
      <c r="Y256" s="176">
        <f>X256*K256</f>
        <v>0</v>
      </c>
      <c r="Z256" s="176">
        <v>0</v>
      </c>
      <c r="AA256" s="177">
        <f>Z256*K256</f>
        <v>0</v>
      </c>
      <c r="AR256" s="21" t="s">
        <v>181</v>
      </c>
      <c r="AT256" s="21" t="s">
        <v>177</v>
      </c>
      <c r="AU256" s="21" t="s">
        <v>88</v>
      </c>
      <c r="AY256" s="21" t="s">
        <v>176</v>
      </c>
      <c r="BE256" s="113">
        <f>IF(U256="základní",N256,0)</f>
        <v>0</v>
      </c>
      <c r="BF256" s="113">
        <f>IF(U256="snížená",N256,0)</f>
        <v>0</v>
      </c>
      <c r="BG256" s="113">
        <f>IF(U256="zákl. přenesená",N256,0)</f>
        <v>0</v>
      </c>
      <c r="BH256" s="113">
        <f>IF(U256="sníž. přenesená",N256,0)</f>
        <v>0</v>
      </c>
      <c r="BI256" s="113">
        <f>IF(U256="nulová",N256,0)</f>
        <v>0</v>
      </c>
      <c r="BJ256" s="21" t="s">
        <v>88</v>
      </c>
      <c r="BK256" s="113">
        <f>ROUND(L256*K256,2)</f>
        <v>0</v>
      </c>
      <c r="BL256" s="21" t="s">
        <v>181</v>
      </c>
      <c r="BM256" s="21" t="s">
        <v>622</v>
      </c>
    </row>
    <row r="257" spans="2:47" s="1" customFormat="1" ht="22.5" customHeight="1">
      <c r="B257" s="38"/>
      <c r="C257" s="39"/>
      <c r="D257" s="39"/>
      <c r="E257" s="39"/>
      <c r="F257" s="315" t="s">
        <v>3394</v>
      </c>
      <c r="G257" s="316"/>
      <c r="H257" s="316"/>
      <c r="I257" s="316"/>
      <c r="J257" s="39"/>
      <c r="K257" s="39"/>
      <c r="L257" s="39"/>
      <c r="M257" s="39"/>
      <c r="N257" s="39"/>
      <c r="O257" s="39"/>
      <c r="P257" s="39"/>
      <c r="Q257" s="39"/>
      <c r="R257" s="40"/>
      <c r="T257" s="146"/>
      <c r="U257" s="39"/>
      <c r="V257" s="39"/>
      <c r="W257" s="39"/>
      <c r="X257" s="39"/>
      <c r="Y257" s="39"/>
      <c r="Z257" s="39"/>
      <c r="AA257" s="81"/>
      <c r="AT257" s="21" t="s">
        <v>475</v>
      </c>
      <c r="AU257" s="21" t="s">
        <v>88</v>
      </c>
    </row>
    <row r="258" spans="2:65" s="1" customFormat="1" ht="22.5" customHeight="1">
      <c r="B258" s="38"/>
      <c r="C258" s="171" t="s">
        <v>627</v>
      </c>
      <c r="D258" s="171" t="s">
        <v>177</v>
      </c>
      <c r="E258" s="172" t="s">
        <v>3464</v>
      </c>
      <c r="F258" s="265" t="s">
        <v>3465</v>
      </c>
      <c r="G258" s="265"/>
      <c r="H258" s="265"/>
      <c r="I258" s="265"/>
      <c r="J258" s="173" t="s">
        <v>2279</v>
      </c>
      <c r="K258" s="174">
        <v>1</v>
      </c>
      <c r="L258" s="266">
        <v>0</v>
      </c>
      <c r="M258" s="267"/>
      <c r="N258" s="268">
        <f>ROUND(L258*K258,2)</f>
        <v>0</v>
      </c>
      <c r="O258" s="268"/>
      <c r="P258" s="268"/>
      <c r="Q258" s="268"/>
      <c r="R258" s="40"/>
      <c r="T258" s="175" t="s">
        <v>22</v>
      </c>
      <c r="U258" s="47" t="s">
        <v>45</v>
      </c>
      <c r="V258" s="39"/>
      <c r="W258" s="176">
        <f>V258*K258</f>
        <v>0</v>
      </c>
      <c r="X258" s="176">
        <v>0</v>
      </c>
      <c r="Y258" s="176">
        <f>X258*K258</f>
        <v>0</v>
      </c>
      <c r="Z258" s="176">
        <v>0</v>
      </c>
      <c r="AA258" s="177">
        <f>Z258*K258</f>
        <v>0</v>
      </c>
      <c r="AR258" s="21" t="s">
        <v>181</v>
      </c>
      <c r="AT258" s="21" t="s">
        <v>177</v>
      </c>
      <c r="AU258" s="21" t="s">
        <v>88</v>
      </c>
      <c r="AY258" s="21" t="s">
        <v>176</v>
      </c>
      <c r="BE258" s="113">
        <f>IF(U258="základní",N258,0)</f>
        <v>0</v>
      </c>
      <c r="BF258" s="113">
        <f>IF(U258="snížená",N258,0)</f>
        <v>0</v>
      </c>
      <c r="BG258" s="113">
        <f>IF(U258="zákl. přenesená",N258,0)</f>
        <v>0</v>
      </c>
      <c r="BH258" s="113">
        <f>IF(U258="sníž. přenesená",N258,0)</f>
        <v>0</v>
      </c>
      <c r="BI258" s="113">
        <f>IF(U258="nulová",N258,0)</f>
        <v>0</v>
      </c>
      <c r="BJ258" s="21" t="s">
        <v>88</v>
      </c>
      <c r="BK258" s="113">
        <f>ROUND(L258*K258,2)</f>
        <v>0</v>
      </c>
      <c r="BL258" s="21" t="s">
        <v>181</v>
      </c>
      <c r="BM258" s="21" t="s">
        <v>627</v>
      </c>
    </row>
    <row r="259" spans="2:47" s="1" customFormat="1" ht="22.5" customHeight="1">
      <c r="B259" s="38"/>
      <c r="C259" s="39"/>
      <c r="D259" s="39"/>
      <c r="E259" s="39"/>
      <c r="F259" s="315" t="s">
        <v>3394</v>
      </c>
      <c r="G259" s="316"/>
      <c r="H259" s="316"/>
      <c r="I259" s="316"/>
      <c r="J259" s="39"/>
      <c r="K259" s="39"/>
      <c r="L259" s="39"/>
      <c r="M259" s="39"/>
      <c r="N259" s="39"/>
      <c r="O259" s="39"/>
      <c r="P259" s="39"/>
      <c r="Q259" s="39"/>
      <c r="R259" s="40"/>
      <c r="T259" s="146"/>
      <c r="U259" s="39"/>
      <c r="V259" s="39"/>
      <c r="W259" s="39"/>
      <c r="X259" s="39"/>
      <c r="Y259" s="39"/>
      <c r="Z259" s="39"/>
      <c r="AA259" s="81"/>
      <c r="AT259" s="21" t="s">
        <v>475</v>
      </c>
      <c r="AU259" s="21" t="s">
        <v>88</v>
      </c>
    </row>
    <row r="260" spans="2:65" s="1" customFormat="1" ht="22.5" customHeight="1">
      <c r="B260" s="38"/>
      <c r="C260" s="171" t="s">
        <v>631</v>
      </c>
      <c r="D260" s="171" t="s">
        <v>177</v>
      </c>
      <c r="E260" s="172" t="s">
        <v>3466</v>
      </c>
      <c r="F260" s="265" t="s">
        <v>3429</v>
      </c>
      <c r="G260" s="265"/>
      <c r="H260" s="265"/>
      <c r="I260" s="265"/>
      <c r="J260" s="173" t="s">
        <v>2279</v>
      </c>
      <c r="K260" s="174">
        <v>1</v>
      </c>
      <c r="L260" s="266">
        <v>0</v>
      </c>
      <c r="M260" s="267"/>
      <c r="N260" s="268">
        <f>ROUND(L260*K260,2)</f>
        <v>0</v>
      </c>
      <c r="O260" s="268"/>
      <c r="P260" s="268"/>
      <c r="Q260" s="268"/>
      <c r="R260" s="40"/>
      <c r="T260" s="175" t="s">
        <v>22</v>
      </c>
      <c r="U260" s="47" t="s">
        <v>45</v>
      </c>
      <c r="V260" s="39"/>
      <c r="W260" s="176">
        <f>V260*K260</f>
        <v>0</v>
      </c>
      <c r="X260" s="176">
        <v>0</v>
      </c>
      <c r="Y260" s="176">
        <f>X260*K260</f>
        <v>0</v>
      </c>
      <c r="Z260" s="176">
        <v>0</v>
      </c>
      <c r="AA260" s="177">
        <f>Z260*K260</f>
        <v>0</v>
      </c>
      <c r="AR260" s="21" t="s">
        <v>181</v>
      </c>
      <c r="AT260" s="21" t="s">
        <v>177</v>
      </c>
      <c r="AU260" s="21" t="s">
        <v>88</v>
      </c>
      <c r="AY260" s="21" t="s">
        <v>176</v>
      </c>
      <c r="BE260" s="113">
        <f>IF(U260="základní",N260,0)</f>
        <v>0</v>
      </c>
      <c r="BF260" s="113">
        <f>IF(U260="snížená",N260,0)</f>
        <v>0</v>
      </c>
      <c r="BG260" s="113">
        <f>IF(U260="zákl. přenesená",N260,0)</f>
        <v>0</v>
      </c>
      <c r="BH260" s="113">
        <f>IF(U260="sníž. přenesená",N260,0)</f>
        <v>0</v>
      </c>
      <c r="BI260" s="113">
        <f>IF(U260="nulová",N260,0)</f>
        <v>0</v>
      </c>
      <c r="BJ260" s="21" t="s">
        <v>88</v>
      </c>
      <c r="BK260" s="113">
        <f>ROUND(L260*K260,2)</f>
        <v>0</v>
      </c>
      <c r="BL260" s="21" t="s">
        <v>181</v>
      </c>
      <c r="BM260" s="21" t="s">
        <v>631</v>
      </c>
    </row>
    <row r="261" spans="2:47" s="1" customFormat="1" ht="22.5" customHeight="1">
      <c r="B261" s="38"/>
      <c r="C261" s="39"/>
      <c r="D261" s="39"/>
      <c r="E261" s="39"/>
      <c r="F261" s="315" t="s">
        <v>3377</v>
      </c>
      <c r="G261" s="316"/>
      <c r="H261" s="316"/>
      <c r="I261" s="316"/>
      <c r="J261" s="39"/>
      <c r="K261" s="39"/>
      <c r="L261" s="39"/>
      <c r="M261" s="39"/>
      <c r="N261" s="39"/>
      <c r="O261" s="39"/>
      <c r="P261" s="39"/>
      <c r="Q261" s="39"/>
      <c r="R261" s="40"/>
      <c r="T261" s="146"/>
      <c r="U261" s="39"/>
      <c r="V261" s="39"/>
      <c r="W261" s="39"/>
      <c r="X261" s="39"/>
      <c r="Y261" s="39"/>
      <c r="Z261" s="39"/>
      <c r="AA261" s="81"/>
      <c r="AT261" s="21" t="s">
        <v>475</v>
      </c>
      <c r="AU261" s="21" t="s">
        <v>88</v>
      </c>
    </row>
    <row r="262" spans="2:65" s="1" customFormat="1" ht="22.5" customHeight="1">
      <c r="B262" s="38"/>
      <c r="C262" s="171" t="s">
        <v>637</v>
      </c>
      <c r="D262" s="171" t="s">
        <v>177</v>
      </c>
      <c r="E262" s="172" t="s">
        <v>3467</v>
      </c>
      <c r="F262" s="265" t="s">
        <v>3468</v>
      </c>
      <c r="G262" s="265"/>
      <c r="H262" s="265"/>
      <c r="I262" s="265"/>
      <c r="J262" s="173" t="s">
        <v>2279</v>
      </c>
      <c r="K262" s="174">
        <v>2</v>
      </c>
      <c r="L262" s="266">
        <v>0</v>
      </c>
      <c r="M262" s="267"/>
      <c r="N262" s="268">
        <f>ROUND(L262*K262,2)</f>
        <v>0</v>
      </c>
      <c r="O262" s="268"/>
      <c r="P262" s="268"/>
      <c r="Q262" s="268"/>
      <c r="R262" s="40"/>
      <c r="T262" s="175" t="s">
        <v>22</v>
      </c>
      <c r="U262" s="47" t="s">
        <v>45</v>
      </c>
      <c r="V262" s="39"/>
      <c r="W262" s="176">
        <f>V262*K262</f>
        <v>0</v>
      </c>
      <c r="X262" s="176">
        <v>0</v>
      </c>
      <c r="Y262" s="176">
        <f>X262*K262</f>
        <v>0</v>
      </c>
      <c r="Z262" s="176">
        <v>0</v>
      </c>
      <c r="AA262" s="177">
        <f>Z262*K262</f>
        <v>0</v>
      </c>
      <c r="AR262" s="21" t="s">
        <v>181</v>
      </c>
      <c r="AT262" s="21" t="s">
        <v>177</v>
      </c>
      <c r="AU262" s="21" t="s">
        <v>88</v>
      </c>
      <c r="AY262" s="21" t="s">
        <v>176</v>
      </c>
      <c r="BE262" s="113">
        <f>IF(U262="základní",N262,0)</f>
        <v>0</v>
      </c>
      <c r="BF262" s="113">
        <f>IF(U262="snížená",N262,0)</f>
        <v>0</v>
      </c>
      <c r="BG262" s="113">
        <f>IF(U262="zákl. přenesená",N262,0)</f>
        <v>0</v>
      </c>
      <c r="BH262" s="113">
        <f>IF(U262="sníž. přenesená",N262,0)</f>
        <v>0</v>
      </c>
      <c r="BI262" s="113">
        <f>IF(U262="nulová",N262,0)</f>
        <v>0</v>
      </c>
      <c r="BJ262" s="21" t="s">
        <v>88</v>
      </c>
      <c r="BK262" s="113">
        <f>ROUND(L262*K262,2)</f>
        <v>0</v>
      </c>
      <c r="BL262" s="21" t="s">
        <v>181</v>
      </c>
      <c r="BM262" s="21" t="s">
        <v>637</v>
      </c>
    </row>
    <row r="263" spans="2:47" s="1" customFormat="1" ht="22.5" customHeight="1">
      <c r="B263" s="38"/>
      <c r="C263" s="39"/>
      <c r="D263" s="39"/>
      <c r="E263" s="39"/>
      <c r="F263" s="315" t="s">
        <v>3377</v>
      </c>
      <c r="G263" s="316"/>
      <c r="H263" s="316"/>
      <c r="I263" s="316"/>
      <c r="J263" s="39"/>
      <c r="K263" s="39"/>
      <c r="L263" s="39"/>
      <c r="M263" s="39"/>
      <c r="N263" s="39"/>
      <c r="O263" s="39"/>
      <c r="P263" s="39"/>
      <c r="Q263" s="39"/>
      <c r="R263" s="40"/>
      <c r="T263" s="146"/>
      <c r="U263" s="39"/>
      <c r="V263" s="39"/>
      <c r="W263" s="39"/>
      <c r="X263" s="39"/>
      <c r="Y263" s="39"/>
      <c r="Z263" s="39"/>
      <c r="AA263" s="81"/>
      <c r="AT263" s="21" t="s">
        <v>475</v>
      </c>
      <c r="AU263" s="21" t="s">
        <v>88</v>
      </c>
    </row>
    <row r="264" spans="2:65" s="1" customFormat="1" ht="22.5" customHeight="1">
      <c r="B264" s="38"/>
      <c r="C264" s="171" t="s">
        <v>641</v>
      </c>
      <c r="D264" s="171" t="s">
        <v>177</v>
      </c>
      <c r="E264" s="172" t="s">
        <v>3469</v>
      </c>
      <c r="F264" s="265" t="s">
        <v>3470</v>
      </c>
      <c r="G264" s="265"/>
      <c r="H264" s="265"/>
      <c r="I264" s="265"/>
      <c r="J264" s="173" t="s">
        <v>2279</v>
      </c>
      <c r="K264" s="174">
        <v>1</v>
      </c>
      <c r="L264" s="266">
        <v>0</v>
      </c>
      <c r="M264" s="267"/>
      <c r="N264" s="268">
        <f>ROUND(L264*K264,2)</f>
        <v>0</v>
      </c>
      <c r="O264" s="268"/>
      <c r="P264" s="268"/>
      <c r="Q264" s="268"/>
      <c r="R264" s="40"/>
      <c r="T264" s="175" t="s">
        <v>22</v>
      </c>
      <c r="U264" s="47" t="s">
        <v>45</v>
      </c>
      <c r="V264" s="39"/>
      <c r="W264" s="176">
        <f>V264*K264</f>
        <v>0</v>
      </c>
      <c r="X264" s="176">
        <v>0</v>
      </c>
      <c r="Y264" s="176">
        <f>X264*K264</f>
        <v>0</v>
      </c>
      <c r="Z264" s="176">
        <v>0</v>
      </c>
      <c r="AA264" s="177">
        <f>Z264*K264</f>
        <v>0</v>
      </c>
      <c r="AR264" s="21" t="s">
        <v>181</v>
      </c>
      <c r="AT264" s="21" t="s">
        <v>177</v>
      </c>
      <c r="AU264" s="21" t="s">
        <v>88</v>
      </c>
      <c r="AY264" s="21" t="s">
        <v>176</v>
      </c>
      <c r="BE264" s="113">
        <f>IF(U264="základní",N264,0)</f>
        <v>0</v>
      </c>
      <c r="BF264" s="113">
        <f>IF(U264="snížená",N264,0)</f>
        <v>0</v>
      </c>
      <c r="BG264" s="113">
        <f>IF(U264="zákl. přenesená",N264,0)</f>
        <v>0</v>
      </c>
      <c r="BH264" s="113">
        <f>IF(U264="sníž. přenesená",N264,0)</f>
        <v>0</v>
      </c>
      <c r="BI264" s="113">
        <f>IF(U264="nulová",N264,0)</f>
        <v>0</v>
      </c>
      <c r="BJ264" s="21" t="s">
        <v>88</v>
      </c>
      <c r="BK264" s="113">
        <f>ROUND(L264*K264,2)</f>
        <v>0</v>
      </c>
      <c r="BL264" s="21" t="s">
        <v>181</v>
      </c>
      <c r="BM264" s="21" t="s">
        <v>641</v>
      </c>
    </row>
    <row r="265" spans="2:47" s="1" customFormat="1" ht="22.5" customHeight="1">
      <c r="B265" s="38"/>
      <c r="C265" s="39"/>
      <c r="D265" s="39"/>
      <c r="E265" s="39"/>
      <c r="F265" s="315" t="s">
        <v>3377</v>
      </c>
      <c r="G265" s="316"/>
      <c r="H265" s="316"/>
      <c r="I265" s="316"/>
      <c r="J265" s="39"/>
      <c r="K265" s="39"/>
      <c r="L265" s="39"/>
      <c r="M265" s="39"/>
      <c r="N265" s="39"/>
      <c r="O265" s="39"/>
      <c r="P265" s="39"/>
      <c r="Q265" s="39"/>
      <c r="R265" s="40"/>
      <c r="T265" s="146"/>
      <c r="U265" s="39"/>
      <c r="V265" s="39"/>
      <c r="W265" s="39"/>
      <c r="X265" s="39"/>
      <c r="Y265" s="39"/>
      <c r="Z265" s="39"/>
      <c r="AA265" s="81"/>
      <c r="AT265" s="21" t="s">
        <v>475</v>
      </c>
      <c r="AU265" s="21" t="s">
        <v>88</v>
      </c>
    </row>
    <row r="266" spans="2:65" s="1" customFormat="1" ht="22.5" customHeight="1">
      <c r="B266" s="38"/>
      <c r="C266" s="171" t="s">
        <v>645</v>
      </c>
      <c r="D266" s="171" t="s">
        <v>177</v>
      </c>
      <c r="E266" s="172" t="s">
        <v>3471</v>
      </c>
      <c r="F266" s="265" t="s">
        <v>3455</v>
      </c>
      <c r="G266" s="265"/>
      <c r="H266" s="265"/>
      <c r="I266" s="265"/>
      <c r="J266" s="173" t="s">
        <v>1704</v>
      </c>
      <c r="K266" s="174">
        <v>6</v>
      </c>
      <c r="L266" s="266">
        <v>0</v>
      </c>
      <c r="M266" s="267"/>
      <c r="N266" s="268">
        <f>ROUND(L266*K266,2)</f>
        <v>0</v>
      </c>
      <c r="O266" s="268"/>
      <c r="P266" s="268"/>
      <c r="Q266" s="268"/>
      <c r="R266" s="40"/>
      <c r="T266" s="175" t="s">
        <v>22</v>
      </c>
      <c r="U266" s="47" t="s">
        <v>45</v>
      </c>
      <c r="V266" s="39"/>
      <c r="W266" s="176">
        <f>V266*K266</f>
        <v>0</v>
      </c>
      <c r="X266" s="176">
        <v>0</v>
      </c>
      <c r="Y266" s="176">
        <f>X266*K266</f>
        <v>0</v>
      </c>
      <c r="Z266" s="176">
        <v>0</v>
      </c>
      <c r="AA266" s="177">
        <f>Z266*K266</f>
        <v>0</v>
      </c>
      <c r="AR266" s="21" t="s">
        <v>181</v>
      </c>
      <c r="AT266" s="21" t="s">
        <v>177</v>
      </c>
      <c r="AU266" s="21" t="s">
        <v>88</v>
      </c>
      <c r="AY266" s="21" t="s">
        <v>176</v>
      </c>
      <c r="BE266" s="113">
        <f>IF(U266="základní",N266,0)</f>
        <v>0</v>
      </c>
      <c r="BF266" s="113">
        <f>IF(U266="snížená",N266,0)</f>
        <v>0</v>
      </c>
      <c r="BG266" s="113">
        <f>IF(U266="zákl. přenesená",N266,0)</f>
        <v>0</v>
      </c>
      <c r="BH266" s="113">
        <f>IF(U266="sníž. přenesená",N266,0)</f>
        <v>0</v>
      </c>
      <c r="BI266" s="113">
        <f>IF(U266="nulová",N266,0)</f>
        <v>0</v>
      </c>
      <c r="BJ266" s="21" t="s">
        <v>88</v>
      </c>
      <c r="BK266" s="113">
        <f>ROUND(L266*K266,2)</f>
        <v>0</v>
      </c>
      <c r="BL266" s="21" t="s">
        <v>181</v>
      </c>
      <c r="BM266" s="21" t="s">
        <v>645</v>
      </c>
    </row>
    <row r="267" spans="2:47" s="1" customFormat="1" ht="22.5" customHeight="1">
      <c r="B267" s="38"/>
      <c r="C267" s="39"/>
      <c r="D267" s="39"/>
      <c r="E267" s="39"/>
      <c r="F267" s="315" t="s">
        <v>3377</v>
      </c>
      <c r="G267" s="316"/>
      <c r="H267" s="316"/>
      <c r="I267" s="316"/>
      <c r="J267" s="39"/>
      <c r="K267" s="39"/>
      <c r="L267" s="39"/>
      <c r="M267" s="39"/>
      <c r="N267" s="39"/>
      <c r="O267" s="39"/>
      <c r="P267" s="39"/>
      <c r="Q267" s="39"/>
      <c r="R267" s="40"/>
      <c r="T267" s="146"/>
      <c r="U267" s="39"/>
      <c r="V267" s="39"/>
      <c r="W267" s="39"/>
      <c r="X267" s="39"/>
      <c r="Y267" s="39"/>
      <c r="Z267" s="39"/>
      <c r="AA267" s="81"/>
      <c r="AT267" s="21" t="s">
        <v>475</v>
      </c>
      <c r="AU267" s="21" t="s">
        <v>88</v>
      </c>
    </row>
    <row r="268" spans="2:63" s="9" customFormat="1" ht="37.35" customHeight="1">
      <c r="B268" s="160"/>
      <c r="C268" s="161"/>
      <c r="D268" s="162" t="s">
        <v>3357</v>
      </c>
      <c r="E268" s="162"/>
      <c r="F268" s="162"/>
      <c r="G268" s="162"/>
      <c r="H268" s="162"/>
      <c r="I268" s="162"/>
      <c r="J268" s="162"/>
      <c r="K268" s="162"/>
      <c r="L268" s="162"/>
      <c r="M268" s="162"/>
      <c r="N268" s="301">
        <f>BK268</f>
        <v>0</v>
      </c>
      <c r="O268" s="302"/>
      <c r="P268" s="302"/>
      <c r="Q268" s="302"/>
      <c r="R268" s="163"/>
      <c r="T268" s="164"/>
      <c r="U268" s="161"/>
      <c r="V268" s="161"/>
      <c r="W268" s="165">
        <f>SUM(W269:W287)</f>
        <v>0</v>
      </c>
      <c r="X268" s="161"/>
      <c r="Y268" s="165">
        <f>SUM(Y269:Y287)</f>
        <v>0</v>
      </c>
      <c r="Z268" s="161"/>
      <c r="AA268" s="166">
        <f>SUM(AA269:AA287)</f>
        <v>0</v>
      </c>
      <c r="AR268" s="167" t="s">
        <v>88</v>
      </c>
      <c r="AT268" s="168" t="s">
        <v>79</v>
      </c>
      <c r="AU268" s="168" t="s">
        <v>80</v>
      </c>
      <c r="AY268" s="167" t="s">
        <v>176</v>
      </c>
      <c r="BK268" s="169">
        <f>SUM(BK269:BK287)</f>
        <v>0</v>
      </c>
    </row>
    <row r="269" spans="2:65" s="1" customFormat="1" ht="31.5" customHeight="1">
      <c r="B269" s="38"/>
      <c r="C269" s="171" t="s">
        <v>649</v>
      </c>
      <c r="D269" s="171" t="s">
        <v>177</v>
      </c>
      <c r="E269" s="172" t="s">
        <v>3472</v>
      </c>
      <c r="F269" s="265" t="s">
        <v>3473</v>
      </c>
      <c r="G269" s="265"/>
      <c r="H269" s="265"/>
      <c r="I269" s="265"/>
      <c r="J269" s="173" t="s">
        <v>2279</v>
      </c>
      <c r="K269" s="174">
        <v>1</v>
      </c>
      <c r="L269" s="266">
        <v>0</v>
      </c>
      <c r="M269" s="267"/>
      <c r="N269" s="268">
        <f>ROUND(L269*K269,2)</f>
        <v>0</v>
      </c>
      <c r="O269" s="268"/>
      <c r="P269" s="268"/>
      <c r="Q269" s="268"/>
      <c r="R269" s="40"/>
      <c r="T269" s="175" t="s">
        <v>22</v>
      </c>
      <c r="U269" s="47" t="s">
        <v>45</v>
      </c>
      <c r="V269" s="39"/>
      <c r="W269" s="176">
        <f>V269*K269</f>
        <v>0</v>
      </c>
      <c r="X269" s="176">
        <v>0</v>
      </c>
      <c r="Y269" s="176">
        <f>X269*K269</f>
        <v>0</v>
      </c>
      <c r="Z269" s="176">
        <v>0</v>
      </c>
      <c r="AA269" s="177">
        <f>Z269*K269</f>
        <v>0</v>
      </c>
      <c r="AR269" s="21" t="s">
        <v>181</v>
      </c>
      <c r="AT269" s="21" t="s">
        <v>177</v>
      </c>
      <c r="AU269" s="21" t="s">
        <v>88</v>
      </c>
      <c r="AY269" s="21" t="s">
        <v>176</v>
      </c>
      <c r="BE269" s="113">
        <f>IF(U269="základní",N269,0)</f>
        <v>0</v>
      </c>
      <c r="BF269" s="113">
        <f>IF(U269="snížená",N269,0)</f>
        <v>0</v>
      </c>
      <c r="BG269" s="113">
        <f>IF(U269="zákl. přenesená",N269,0)</f>
        <v>0</v>
      </c>
      <c r="BH269" s="113">
        <f>IF(U269="sníž. přenesená",N269,0)</f>
        <v>0</v>
      </c>
      <c r="BI269" s="113">
        <f>IF(U269="nulová",N269,0)</f>
        <v>0</v>
      </c>
      <c r="BJ269" s="21" t="s">
        <v>88</v>
      </c>
      <c r="BK269" s="113">
        <f>ROUND(L269*K269,2)</f>
        <v>0</v>
      </c>
      <c r="BL269" s="21" t="s">
        <v>181</v>
      </c>
      <c r="BM269" s="21" t="s">
        <v>649</v>
      </c>
    </row>
    <row r="270" spans="2:47" s="1" customFormat="1" ht="22.5" customHeight="1">
      <c r="B270" s="38"/>
      <c r="C270" s="39"/>
      <c r="D270" s="39"/>
      <c r="E270" s="39"/>
      <c r="F270" s="315" t="s">
        <v>3371</v>
      </c>
      <c r="G270" s="316"/>
      <c r="H270" s="316"/>
      <c r="I270" s="316"/>
      <c r="J270" s="39"/>
      <c r="K270" s="39"/>
      <c r="L270" s="39"/>
      <c r="M270" s="39"/>
      <c r="N270" s="39"/>
      <c r="O270" s="39"/>
      <c r="P270" s="39"/>
      <c r="Q270" s="39"/>
      <c r="R270" s="40"/>
      <c r="T270" s="146"/>
      <c r="U270" s="39"/>
      <c r="V270" s="39"/>
      <c r="W270" s="39"/>
      <c r="X270" s="39"/>
      <c r="Y270" s="39"/>
      <c r="Z270" s="39"/>
      <c r="AA270" s="81"/>
      <c r="AT270" s="21" t="s">
        <v>475</v>
      </c>
      <c r="AU270" s="21" t="s">
        <v>88</v>
      </c>
    </row>
    <row r="271" spans="2:65" s="1" customFormat="1" ht="31.5" customHeight="1">
      <c r="B271" s="38"/>
      <c r="C271" s="171" t="s">
        <v>653</v>
      </c>
      <c r="D271" s="171" t="s">
        <v>177</v>
      </c>
      <c r="E271" s="172" t="s">
        <v>3474</v>
      </c>
      <c r="F271" s="265" t="s">
        <v>3475</v>
      </c>
      <c r="G271" s="265"/>
      <c r="H271" s="265"/>
      <c r="I271" s="265"/>
      <c r="J271" s="173" t="s">
        <v>2279</v>
      </c>
      <c r="K271" s="174">
        <v>1</v>
      </c>
      <c r="L271" s="266">
        <v>0</v>
      </c>
      <c r="M271" s="267"/>
      <c r="N271" s="268">
        <f>ROUND(L271*K271,2)</f>
        <v>0</v>
      </c>
      <c r="O271" s="268"/>
      <c r="P271" s="268"/>
      <c r="Q271" s="268"/>
      <c r="R271" s="40"/>
      <c r="T271" s="175" t="s">
        <v>22</v>
      </c>
      <c r="U271" s="47" t="s">
        <v>45</v>
      </c>
      <c r="V271" s="39"/>
      <c r="W271" s="176">
        <f>V271*K271</f>
        <v>0</v>
      </c>
      <c r="X271" s="176">
        <v>0</v>
      </c>
      <c r="Y271" s="176">
        <f>X271*K271</f>
        <v>0</v>
      </c>
      <c r="Z271" s="176">
        <v>0</v>
      </c>
      <c r="AA271" s="177">
        <f>Z271*K271</f>
        <v>0</v>
      </c>
      <c r="AR271" s="21" t="s">
        <v>181</v>
      </c>
      <c r="AT271" s="21" t="s">
        <v>177</v>
      </c>
      <c r="AU271" s="21" t="s">
        <v>88</v>
      </c>
      <c r="AY271" s="21" t="s">
        <v>176</v>
      </c>
      <c r="BE271" s="113">
        <f>IF(U271="základní",N271,0)</f>
        <v>0</v>
      </c>
      <c r="BF271" s="113">
        <f>IF(U271="snížená",N271,0)</f>
        <v>0</v>
      </c>
      <c r="BG271" s="113">
        <f>IF(U271="zákl. přenesená",N271,0)</f>
        <v>0</v>
      </c>
      <c r="BH271" s="113">
        <f>IF(U271="sníž. přenesená",N271,0)</f>
        <v>0</v>
      </c>
      <c r="BI271" s="113">
        <f>IF(U271="nulová",N271,0)</f>
        <v>0</v>
      </c>
      <c r="BJ271" s="21" t="s">
        <v>88</v>
      </c>
      <c r="BK271" s="113">
        <f>ROUND(L271*K271,2)</f>
        <v>0</v>
      </c>
      <c r="BL271" s="21" t="s">
        <v>181</v>
      </c>
      <c r="BM271" s="21" t="s">
        <v>653</v>
      </c>
    </row>
    <row r="272" spans="2:47" s="1" customFormat="1" ht="22.5" customHeight="1">
      <c r="B272" s="38"/>
      <c r="C272" s="39"/>
      <c r="D272" s="39"/>
      <c r="E272" s="39"/>
      <c r="F272" s="315" t="s">
        <v>3476</v>
      </c>
      <c r="G272" s="316"/>
      <c r="H272" s="316"/>
      <c r="I272" s="316"/>
      <c r="J272" s="39"/>
      <c r="K272" s="39"/>
      <c r="L272" s="39"/>
      <c r="M272" s="39"/>
      <c r="N272" s="39"/>
      <c r="O272" s="39"/>
      <c r="P272" s="39"/>
      <c r="Q272" s="39"/>
      <c r="R272" s="40"/>
      <c r="T272" s="146"/>
      <c r="U272" s="39"/>
      <c r="V272" s="39"/>
      <c r="W272" s="39"/>
      <c r="X272" s="39"/>
      <c r="Y272" s="39"/>
      <c r="Z272" s="39"/>
      <c r="AA272" s="81"/>
      <c r="AT272" s="21" t="s">
        <v>475</v>
      </c>
      <c r="AU272" s="21" t="s">
        <v>88</v>
      </c>
    </row>
    <row r="273" spans="2:65" s="1" customFormat="1" ht="22.5" customHeight="1">
      <c r="B273" s="38"/>
      <c r="C273" s="171" t="s">
        <v>657</v>
      </c>
      <c r="D273" s="171" t="s">
        <v>177</v>
      </c>
      <c r="E273" s="172" t="s">
        <v>3477</v>
      </c>
      <c r="F273" s="265" t="s">
        <v>3478</v>
      </c>
      <c r="G273" s="265"/>
      <c r="H273" s="265"/>
      <c r="I273" s="265"/>
      <c r="J273" s="173" t="s">
        <v>2279</v>
      </c>
      <c r="K273" s="174">
        <v>1</v>
      </c>
      <c r="L273" s="266">
        <v>0</v>
      </c>
      <c r="M273" s="267"/>
      <c r="N273" s="268">
        <f>ROUND(L273*K273,2)</f>
        <v>0</v>
      </c>
      <c r="O273" s="268"/>
      <c r="P273" s="268"/>
      <c r="Q273" s="268"/>
      <c r="R273" s="40"/>
      <c r="T273" s="175" t="s">
        <v>22</v>
      </c>
      <c r="U273" s="47" t="s">
        <v>45</v>
      </c>
      <c r="V273" s="39"/>
      <c r="W273" s="176">
        <f>V273*K273</f>
        <v>0</v>
      </c>
      <c r="X273" s="176">
        <v>0</v>
      </c>
      <c r="Y273" s="176">
        <f>X273*K273</f>
        <v>0</v>
      </c>
      <c r="Z273" s="176">
        <v>0</v>
      </c>
      <c r="AA273" s="177">
        <f>Z273*K273</f>
        <v>0</v>
      </c>
      <c r="AR273" s="21" t="s">
        <v>181</v>
      </c>
      <c r="AT273" s="21" t="s">
        <v>177</v>
      </c>
      <c r="AU273" s="21" t="s">
        <v>88</v>
      </c>
      <c r="AY273" s="21" t="s">
        <v>176</v>
      </c>
      <c r="BE273" s="113">
        <f>IF(U273="základní",N273,0)</f>
        <v>0</v>
      </c>
      <c r="BF273" s="113">
        <f>IF(U273="snížená",N273,0)</f>
        <v>0</v>
      </c>
      <c r="BG273" s="113">
        <f>IF(U273="zákl. přenesená",N273,0)</f>
        <v>0</v>
      </c>
      <c r="BH273" s="113">
        <f>IF(U273="sníž. přenesená",N273,0)</f>
        <v>0</v>
      </c>
      <c r="BI273" s="113">
        <f>IF(U273="nulová",N273,0)</f>
        <v>0</v>
      </c>
      <c r="BJ273" s="21" t="s">
        <v>88</v>
      </c>
      <c r="BK273" s="113">
        <f>ROUND(L273*K273,2)</f>
        <v>0</v>
      </c>
      <c r="BL273" s="21" t="s">
        <v>181</v>
      </c>
      <c r="BM273" s="21" t="s">
        <v>657</v>
      </c>
    </row>
    <row r="274" spans="2:47" s="1" customFormat="1" ht="22.5" customHeight="1">
      <c r="B274" s="38"/>
      <c r="C274" s="39"/>
      <c r="D274" s="39"/>
      <c r="E274" s="39"/>
      <c r="F274" s="315" t="s">
        <v>3476</v>
      </c>
      <c r="G274" s="316"/>
      <c r="H274" s="316"/>
      <c r="I274" s="316"/>
      <c r="J274" s="39"/>
      <c r="K274" s="39"/>
      <c r="L274" s="39"/>
      <c r="M274" s="39"/>
      <c r="N274" s="39"/>
      <c r="O274" s="39"/>
      <c r="P274" s="39"/>
      <c r="Q274" s="39"/>
      <c r="R274" s="40"/>
      <c r="T274" s="146"/>
      <c r="U274" s="39"/>
      <c r="V274" s="39"/>
      <c r="W274" s="39"/>
      <c r="X274" s="39"/>
      <c r="Y274" s="39"/>
      <c r="Z274" s="39"/>
      <c r="AA274" s="81"/>
      <c r="AT274" s="21" t="s">
        <v>475</v>
      </c>
      <c r="AU274" s="21" t="s">
        <v>88</v>
      </c>
    </row>
    <row r="275" spans="2:65" s="1" customFormat="1" ht="22.5" customHeight="1">
      <c r="B275" s="38"/>
      <c r="C275" s="171" t="s">
        <v>661</v>
      </c>
      <c r="D275" s="171" t="s">
        <v>177</v>
      </c>
      <c r="E275" s="172" t="s">
        <v>3479</v>
      </c>
      <c r="F275" s="265" t="s">
        <v>3480</v>
      </c>
      <c r="G275" s="265"/>
      <c r="H275" s="265"/>
      <c r="I275" s="265"/>
      <c r="J275" s="173" t="s">
        <v>2279</v>
      </c>
      <c r="K275" s="174">
        <v>1</v>
      </c>
      <c r="L275" s="266">
        <v>0</v>
      </c>
      <c r="M275" s="267"/>
      <c r="N275" s="268">
        <f>ROUND(L275*K275,2)</f>
        <v>0</v>
      </c>
      <c r="O275" s="268"/>
      <c r="P275" s="268"/>
      <c r="Q275" s="268"/>
      <c r="R275" s="40"/>
      <c r="T275" s="175" t="s">
        <v>22</v>
      </c>
      <c r="U275" s="47" t="s">
        <v>45</v>
      </c>
      <c r="V275" s="39"/>
      <c r="W275" s="176">
        <f>V275*K275</f>
        <v>0</v>
      </c>
      <c r="X275" s="176">
        <v>0</v>
      </c>
      <c r="Y275" s="176">
        <f>X275*K275</f>
        <v>0</v>
      </c>
      <c r="Z275" s="176">
        <v>0</v>
      </c>
      <c r="AA275" s="177">
        <f>Z275*K275</f>
        <v>0</v>
      </c>
      <c r="AR275" s="21" t="s">
        <v>181</v>
      </c>
      <c r="AT275" s="21" t="s">
        <v>177</v>
      </c>
      <c r="AU275" s="21" t="s">
        <v>88</v>
      </c>
      <c r="AY275" s="21" t="s">
        <v>176</v>
      </c>
      <c r="BE275" s="113">
        <f>IF(U275="základní",N275,0)</f>
        <v>0</v>
      </c>
      <c r="BF275" s="113">
        <f>IF(U275="snížená",N275,0)</f>
        <v>0</v>
      </c>
      <c r="BG275" s="113">
        <f>IF(U275="zákl. přenesená",N275,0)</f>
        <v>0</v>
      </c>
      <c r="BH275" s="113">
        <f>IF(U275="sníž. přenesená",N275,0)</f>
        <v>0</v>
      </c>
      <c r="BI275" s="113">
        <f>IF(U275="nulová",N275,0)</f>
        <v>0</v>
      </c>
      <c r="BJ275" s="21" t="s">
        <v>88</v>
      </c>
      <c r="BK275" s="113">
        <f>ROUND(L275*K275,2)</f>
        <v>0</v>
      </c>
      <c r="BL275" s="21" t="s">
        <v>181</v>
      </c>
      <c r="BM275" s="21" t="s">
        <v>661</v>
      </c>
    </row>
    <row r="276" spans="2:47" s="1" customFormat="1" ht="22.5" customHeight="1">
      <c r="B276" s="38"/>
      <c r="C276" s="39"/>
      <c r="D276" s="39"/>
      <c r="E276" s="39"/>
      <c r="F276" s="315" t="s">
        <v>3476</v>
      </c>
      <c r="G276" s="316"/>
      <c r="H276" s="316"/>
      <c r="I276" s="316"/>
      <c r="J276" s="39"/>
      <c r="K276" s="39"/>
      <c r="L276" s="39"/>
      <c r="M276" s="39"/>
      <c r="N276" s="39"/>
      <c r="O276" s="39"/>
      <c r="P276" s="39"/>
      <c r="Q276" s="39"/>
      <c r="R276" s="40"/>
      <c r="T276" s="146"/>
      <c r="U276" s="39"/>
      <c r="V276" s="39"/>
      <c r="W276" s="39"/>
      <c r="X276" s="39"/>
      <c r="Y276" s="39"/>
      <c r="Z276" s="39"/>
      <c r="AA276" s="81"/>
      <c r="AT276" s="21" t="s">
        <v>475</v>
      </c>
      <c r="AU276" s="21" t="s">
        <v>88</v>
      </c>
    </row>
    <row r="277" spans="2:65" s="1" customFormat="1" ht="22.5" customHeight="1">
      <c r="B277" s="38"/>
      <c r="C277" s="171" t="s">
        <v>666</v>
      </c>
      <c r="D277" s="171" t="s">
        <v>177</v>
      </c>
      <c r="E277" s="172" t="s">
        <v>3481</v>
      </c>
      <c r="F277" s="265" t="s">
        <v>3482</v>
      </c>
      <c r="G277" s="265"/>
      <c r="H277" s="265"/>
      <c r="I277" s="265"/>
      <c r="J277" s="173" t="s">
        <v>2279</v>
      </c>
      <c r="K277" s="174">
        <v>4</v>
      </c>
      <c r="L277" s="266">
        <v>0</v>
      </c>
      <c r="M277" s="267"/>
      <c r="N277" s="268">
        <f>ROUND(L277*K277,2)</f>
        <v>0</v>
      </c>
      <c r="O277" s="268"/>
      <c r="P277" s="268"/>
      <c r="Q277" s="268"/>
      <c r="R277" s="40"/>
      <c r="T277" s="175" t="s">
        <v>22</v>
      </c>
      <c r="U277" s="47" t="s">
        <v>45</v>
      </c>
      <c r="V277" s="39"/>
      <c r="W277" s="176">
        <f>V277*K277</f>
        <v>0</v>
      </c>
      <c r="X277" s="176">
        <v>0</v>
      </c>
      <c r="Y277" s="176">
        <f>X277*K277</f>
        <v>0</v>
      </c>
      <c r="Z277" s="176">
        <v>0</v>
      </c>
      <c r="AA277" s="177">
        <f>Z277*K277</f>
        <v>0</v>
      </c>
      <c r="AR277" s="21" t="s">
        <v>181</v>
      </c>
      <c r="AT277" s="21" t="s">
        <v>177</v>
      </c>
      <c r="AU277" s="21" t="s">
        <v>88</v>
      </c>
      <c r="AY277" s="21" t="s">
        <v>176</v>
      </c>
      <c r="BE277" s="113">
        <f>IF(U277="základní",N277,0)</f>
        <v>0</v>
      </c>
      <c r="BF277" s="113">
        <f>IF(U277="snížená",N277,0)</f>
        <v>0</v>
      </c>
      <c r="BG277" s="113">
        <f>IF(U277="zákl. přenesená",N277,0)</f>
        <v>0</v>
      </c>
      <c r="BH277" s="113">
        <f>IF(U277="sníž. přenesená",N277,0)</f>
        <v>0</v>
      </c>
      <c r="BI277" s="113">
        <f>IF(U277="nulová",N277,0)</f>
        <v>0</v>
      </c>
      <c r="BJ277" s="21" t="s">
        <v>88</v>
      </c>
      <c r="BK277" s="113">
        <f>ROUND(L277*K277,2)</f>
        <v>0</v>
      </c>
      <c r="BL277" s="21" t="s">
        <v>181</v>
      </c>
      <c r="BM277" s="21" t="s">
        <v>666</v>
      </c>
    </row>
    <row r="278" spans="2:47" s="1" customFormat="1" ht="22.5" customHeight="1">
      <c r="B278" s="38"/>
      <c r="C278" s="39"/>
      <c r="D278" s="39"/>
      <c r="E278" s="39"/>
      <c r="F278" s="315" t="s">
        <v>3377</v>
      </c>
      <c r="G278" s="316"/>
      <c r="H278" s="316"/>
      <c r="I278" s="316"/>
      <c r="J278" s="39"/>
      <c r="K278" s="39"/>
      <c r="L278" s="39"/>
      <c r="M278" s="39"/>
      <c r="N278" s="39"/>
      <c r="O278" s="39"/>
      <c r="P278" s="39"/>
      <c r="Q278" s="39"/>
      <c r="R278" s="40"/>
      <c r="T278" s="146"/>
      <c r="U278" s="39"/>
      <c r="V278" s="39"/>
      <c r="W278" s="39"/>
      <c r="X278" s="39"/>
      <c r="Y278" s="39"/>
      <c r="Z278" s="39"/>
      <c r="AA278" s="81"/>
      <c r="AT278" s="21" t="s">
        <v>475</v>
      </c>
      <c r="AU278" s="21" t="s">
        <v>88</v>
      </c>
    </row>
    <row r="279" spans="2:65" s="1" customFormat="1" ht="22.5" customHeight="1">
      <c r="B279" s="38"/>
      <c r="C279" s="171" t="s">
        <v>675</v>
      </c>
      <c r="D279" s="171" t="s">
        <v>177</v>
      </c>
      <c r="E279" s="172" t="s">
        <v>3483</v>
      </c>
      <c r="F279" s="265" t="s">
        <v>3484</v>
      </c>
      <c r="G279" s="265"/>
      <c r="H279" s="265"/>
      <c r="I279" s="265"/>
      <c r="J279" s="173" t="s">
        <v>2279</v>
      </c>
      <c r="K279" s="174">
        <v>1</v>
      </c>
      <c r="L279" s="266">
        <v>0</v>
      </c>
      <c r="M279" s="267"/>
      <c r="N279" s="268">
        <f>ROUND(L279*K279,2)</f>
        <v>0</v>
      </c>
      <c r="O279" s="268"/>
      <c r="P279" s="268"/>
      <c r="Q279" s="268"/>
      <c r="R279" s="40"/>
      <c r="T279" s="175" t="s">
        <v>22</v>
      </c>
      <c r="U279" s="47" t="s">
        <v>45</v>
      </c>
      <c r="V279" s="39"/>
      <c r="W279" s="176">
        <f>V279*K279</f>
        <v>0</v>
      </c>
      <c r="X279" s="176">
        <v>0</v>
      </c>
      <c r="Y279" s="176">
        <f>X279*K279</f>
        <v>0</v>
      </c>
      <c r="Z279" s="176">
        <v>0</v>
      </c>
      <c r="AA279" s="177">
        <f>Z279*K279</f>
        <v>0</v>
      </c>
      <c r="AR279" s="21" t="s">
        <v>181</v>
      </c>
      <c r="AT279" s="21" t="s">
        <v>177</v>
      </c>
      <c r="AU279" s="21" t="s">
        <v>88</v>
      </c>
      <c r="AY279" s="21" t="s">
        <v>176</v>
      </c>
      <c r="BE279" s="113">
        <f>IF(U279="základní",N279,0)</f>
        <v>0</v>
      </c>
      <c r="BF279" s="113">
        <f>IF(U279="snížená",N279,0)</f>
        <v>0</v>
      </c>
      <c r="BG279" s="113">
        <f>IF(U279="zákl. přenesená",N279,0)</f>
        <v>0</v>
      </c>
      <c r="BH279" s="113">
        <f>IF(U279="sníž. přenesená",N279,0)</f>
        <v>0</v>
      </c>
      <c r="BI279" s="113">
        <f>IF(U279="nulová",N279,0)</f>
        <v>0</v>
      </c>
      <c r="BJ279" s="21" t="s">
        <v>88</v>
      </c>
      <c r="BK279" s="113">
        <f>ROUND(L279*K279,2)</f>
        <v>0</v>
      </c>
      <c r="BL279" s="21" t="s">
        <v>181</v>
      </c>
      <c r="BM279" s="21" t="s">
        <v>675</v>
      </c>
    </row>
    <row r="280" spans="2:47" s="1" customFormat="1" ht="22.5" customHeight="1">
      <c r="B280" s="38"/>
      <c r="C280" s="39"/>
      <c r="D280" s="39"/>
      <c r="E280" s="39"/>
      <c r="F280" s="315" t="s">
        <v>3377</v>
      </c>
      <c r="G280" s="316"/>
      <c r="H280" s="316"/>
      <c r="I280" s="316"/>
      <c r="J280" s="39"/>
      <c r="K280" s="39"/>
      <c r="L280" s="39"/>
      <c r="M280" s="39"/>
      <c r="N280" s="39"/>
      <c r="O280" s="39"/>
      <c r="P280" s="39"/>
      <c r="Q280" s="39"/>
      <c r="R280" s="40"/>
      <c r="T280" s="146"/>
      <c r="U280" s="39"/>
      <c r="V280" s="39"/>
      <c r="W280" s="39"/>
      <c r="X280" s="39"/>
      <c r="Y280" s="39"/>
      <c r="Z280" s="39"/>
      <c r="AA280" s="81"/>
      <c r="AT280" s="21" t="s">
        <v>475</v>
      </c>
      <c r="AU280" s="21" t="s">
        <v>88</v>
      </c>
    </row>
    <row r="281" spans="2:65" s="1" customFormat="1" ht="22.5" customHeight="1">
      <c r="B281" s="38"/>
      <c r="C281" s="171" t="s">
        <v>679</v>
      </c>
      <c r="D281" s="171" t="s">
        <v>177</v>
      </c>
      <c r="E281" s="172" t="s">
        <v>3485</v>
      </c>
      <c r="F281" s="265" t="s">
        <v>3404</v>
      </c>
      <c r="G281" s="265"/>
      <c r="H281" s="265"/>
      <c r="I281" s="265"/>
      <c r="J281" s="173" t="s">
        <v>1704</v>
      </c>
      <c r="K281" s="174">
        <v>12</v>
      </c>
      <c r="L281" s="266">
        <v>0</v>
      </c>
      <c r="M281" s="267"/>
      <c r="N281" s="268">
        <f>ROUND(L281*K281,2)</f>
        <v>0</v>
      </c>
      <c r="O281" s="268"/>
      <c r="P281" s="268"/>
      <c r="Q281" s="268"/>
      <c r="R281" s="40"/>
      <c r="T281" s="175" t="s">
        <v>22</v>
      </c>
      <c r="U281" s="47" t="s">
        <v>45</v>
      </c>
      <c r="V281" s="39"/>
      <c r="W281" s="176">
        <f>V281*K281</f>
        <v>0</v>
      </c>
      <c r="X281" s="176">
        <v>0</v>
      </c>
      <c r="Y281" s="176">
        <f>X281*K281</f>
        <v>0</v>
      </c>
      <c r="Z281" s="176">
        <v>0</v>
      </c>
      <c r="AA281" s="177">
        <f>Z281*K281</f>
        <v>0</v>
      </c>
      <c r="AR281" s="21" t="s">
        <v>181</v>
      </c>
      <c r="AT281" s="21" t="s">
        <v>177</v>
      </c>
      <c r="AU281" s="21" t="s">
        <v>88</v>
      </c>
      <c r="AY281" s="21" t="s">
        <v>176</v>
      </c>
      <c r="BE281" s="113">
        <f>IF(U281="základní",N281,0)</f>
        <v>0</v>
      </c>
      <c r="BF281" s="113">
        <f>IF(U281="snížená",N281,0)</f>
        <v>0</v>
      </c>
      <c r="BG281" s="113">
        <f>IF(U281="zákl. přenesená",N281,0)</f>
        <v>0</v>
      </c>
      <c r="BH281" s="113">
        <f>IF(U281="sníž. přenesená",N281,0)</f>
        <v>0</v>
      </c>
      <c r="BI281" s="113">
        <f>IF(U281="nulová",N281,0)</f>
        <v>0</v>
      </c>
      <c r="BJ281" s="21" t="s">
        <v>88</v>
      </c>
      <c r="BK281" s="113">
        <f>ROUND(L281*K281,2)</f>
        <v>0</v>
      </c>
      <c r="BL281" s="21" t="s">
        <v>181</v>
      </c>
      <c r="BM281" s="21" t="s">
        <v>679</v>
      </c>
    </row>
    <row r="282" spans="2:47" s="1" customFormat="1" ht="22.5" customHeight="1">
      <c r="B282" s="38"/>
      <c r="C282" s="39"/>
      <c r="D282" s="39"/>
      <c r="E282" s="39"/>
      <c r="F282" s="315" t="s">
        <v>3377</v>
      </c>
      <c r="G282" s="316"/>
      <c r="H282" s="316"/>
      <c r="I282" s="316"/>
      <c r="J282" s="39"/>
      <c r="K282" s="39"/>
      <c r="L282" s="39"/>
      <c r="M282" s="39"/>
      <c r="N282" s="39"/>
      <c r="O282" s="39"/>
      <c r="P282" s="39"/>
      <c r="Q282" s="39"/>
      <c r="R282" s="40"/>
      <c r="T282" s="146"/>
      <c r="U282" s="39"/>
      <c r="V282" s="39"/>
      <c r="W282" s="39"/>
      <c r="X282" s="39"/>
      <c r="Y282" s="39"/>
      <c r="Z282" s="39"/>
      <c r="AA282" s="81"/>
      <c r="AT282" s="21" t="s">
        <v>475</v>
      </c>
      <c r="AU282" s="21" t="s">
        <v>88</v>
      </c>
    </row>
    <row r="283" spans="2:65" s="1" customFormat="1" ht="31.5" customHeight="1">
      <c r="B283" s="38"/>
      <c r="C283" s="171" t="s">
        <v>684</v>
      </c>
      <c r="D283" s="171" t="s">
        <v>177</v>
      </c>
      <c r="E283" s="172" t="s">
        <v>3486</v>
      </c>
      <c r="F283" s="265" t="s">
        <v>3487</v>
      </c>
      <c r="G283" s="265"/>
      <c r="H283" s="265"/>
      <c r="I283" s="265"/>
      <c r="J283" s="173" t="s">
        <v>1704</v>
      </c>
      <c r="K283" s="174">
        <v>20</v>
      </c>
      <c r="L283" s="266">
        <v>0</v>
      </c>
      <c r="M283" s="267"/>
      <c r="N283" s="268">
        <f>ROUND(L283*K283,2)</f>
        <v>0</v>
      </c>
      <c r="O283" s="268"/>
      <c r="P283" s="268"/>
      <c r="Q283" s="268"/>
      <c r="R283" s="40"/>
      <c r="T283" s="175" t="s">
        <v>22</v>
      </c>
      <c r="U283" s="47" t="s">
        <v>45</v>
      </c>
      <c r="V283" s="39"/>
      <c r="W283" s="176">
        <f>V283*K283</f>
        <v>0</v>
      </c>
      <c r="X283" s="176">
        <v>0</v>
      </c>
      <c r="Y283" s="176">
        <f>X283*K283</f>
        <v>0</v>
      </c>
      <c r="Z283" s="176">
        <v>0</v>
      </c>
      <c r="AA283" s="177">
        <f>Z283*K283</f>
        <v>0</v>
      </c>
      <c r="AR283" s="21" t="s">
        <v>181</v>
      </c>
      <c r="AT283" s="21" t="s">
        <v>177</v>
      </c>
      <c r="AU283" s="21" t="s">
        <v>88</v>
      </c>
      <c r="AY283" s="21" t="s">
        <v>176</v>
      </c>
      <c r="BE283" s="113">
        <f>IF(U283="základní",N283,0)</f>
        <v>0</v>
      </c>
      <c r="BF283" s="113">
        <f>IF(U283="snížená",N283,0)</f>
        <v>0</v>
      </c>
      <c r="BG283" s="113">
        <f>IF(U283="zákl. přenesená",N283,0)</f>
        <v>0</v>
      </c>
      <c r="BH283" s="113">
        <f>IF(U283="sníž. přenesená",N283,0)</f>
        <v>0</v>
      </c>
      <c r="BI283" s="113">
        <f>IF(U283="nulová",N283,0)</f>
        <v>0</v>
      </c>
      <c r="BJ283" s="21" t="s">
        <v>88</v>
      </c>
      <c r="BK283" s="113">
        <f>ROUND(L283*K283,2)</f>
        <v>0</v>
      </c>
      <c r="BL283" s="21" t="s">
        <v>181</v>
      </c>
      <c r="BM283" s="21" t="s">
        <v>684</v>
      </c>
    </row>
    <row r="284" spans="2:47" s="1" customFormat="1" ht="22.5" customHeight="1">
      <c r="B284" s="38"/>
      <c r="C284" s="39"/>
      <c r="D284" s="39"/>
      <c r="E284" s="39"/>
      <c r="F284" s="315" t="s">
        <v>3385</v>
      </c>
      <c r="G284" s="316"/>
      <c r="H284" s="316"/>
      <c r="I284" s="316"/>
      <c r="J284" s="39"/>
      <c r="K284" s="39"/>
      <c r="L284" s="39"/>
      <c r="M284" s="39"/>
      <c r="N284" s="39"/>
      <c r="O284" s="39"/>
      <c r="P284" s="39"/>
      <c r="Q284" s="39"/>
      <c r="R284" s="40"/>
      <c r="T284" s="146"/>
      <c r="U284" s="39"/>
      <c r="V284" s="39"/>
      <c r="W284" s="39"/>
      <c r="X284" s="39"/>
      <c r="Y284" s="39"/>
      <c r="Z284" s="39"/>
      <c r="AA284" s="81"/>
      <c r="AT284" s="21" t="s">
        <v>475</v>
      </c>
      <c r="AU284" s="21" t="s">
        <v>88</v>
      </c>
    </row>
    <row r="285" spans="2:65" s="1" customFormat="1" ht="22.5" customHeight="1">
      <c r="B285" s="38"/>
      <c r="C285" s="171" t="s">
        <v>689</v>
      </c>
      <c r="D285" s="171" t="s">
        <v>177</v>
      </c>
      <c r="E285" s="172" t="s">
        <v>3488</v>
      </c>
      <c r="F285" s="265" t="s">
        <v>3489</v>
      </c>
      <c r="G285" s="265"/>
      <c r="H285" s="265"/>
      <c r="I285" s="265"/>
      <c r="J285" s="173" t="s">
        <v>1704</v>
      </c>
      <c r="K285" s="174">
        <v>1</v>
      </c>
      <c r="L285" s="266">
        <v>0</v>
      </c>
      <c r="M285" s="267"/>
      <c r="N285" s="268">
        <f>ROUND(L285*K285,2)</f>
        <v>0</v>
      </c>
      <c r="O285" s="268"/>
      <c r="P285" s="268"/>
      <c r="Q285" s="268"/>
      <c r="R285" s="40"/>
      <c r="T285" s="175" t="s">
        <v>22</v>
      </c>
      <c r="U285" s="47" t="s">
        <v>45</v>
      </c>
      <c r="V285" s="39"/>
      <c r="W285" s="176">
        <f>V285*K285</f>
        <v>0</v>
      </c>
      <c r="X285" s="176">
        <v>0</v>
      </c>
      <c r="Y285" s="176">
        <f>X285*K285</f>
        <v>0</v>
      </c>
      <c r="Z285" s="176">
        <v>0</v>
      </c>
      <c r="AA285" s="177">
        <f>Z285*K285</f>
        <v>0</v>
      </c>
      <c r="AR285" s="21" t="s">
        <v>181</v>
      </c>
      <c r="AT285" s="21" t="s">
        <v>177</v>
      </c>
      <c r="AU285" s="21" t="s">
        <v>88</v>
      </c>
      <c r="AY285" s="21" t="s">
        <v>176</v>
      </c>
      <c r="BE285" s="113">
        <f>IF(U285="základní",N285,0)</f>
        <v>0</v>
      </c>
      <c r="BF285" s="113">
        <f>IF(U285="snížená",N285,0)</f>
        <v>0</v>
      </c>
      <c r="BG285" s="113">
        <f>IF(U285="zákl. přenesená",N285,0)</f>
        <v>0</v>
      </c>
      <c r="BH285" s="113">
        <f>IF(U285="sníž. přenesená",N285,0)</f>
        <v>0</v>
      </c>
      <c r="BI285" s="113">
        <f>IF(U285="nulová",N285,0)</f>
        <v>0</v>
      </c>
      <c r="BJ285" s="21" t="s">
        <v>88</v>
      </c>
      <c r="BK285" s="113">
        <f>ROUND(L285*K285,2)</f>
        <v>0</v>
      </c>
      <c r="BL285" s="21" t="s">
        <v>181</v>
      </c>
      <c r="BM285" s="21" t="s">
        <v>689</v>
      </c>
    </row>
    <row r="286" spans="2:47" s="1" customFormat="1" ht="22.5" customHeight="1">
      <c r="B286" s="38"/>
      <c r="C286" s="39"/>
      <c r="D286" s="39"/>
      <c r="E286" s="39"/>
      <c r="F286" s="315" t="s">
        <v>3377</v>
      </c>
      <c r="G286" s="316"/>
      <c r="H286" s="316"/>
      <c r="I286" s="316"/>
      <c r="J286" s="39"/>
      <c r="K286" s="39"/>
      <c r="L286" s="39"/>
      <c r="M286" s="39"/>
      <c r="N286" s="39"/>
      <c r="O286" s="39"/>
      <c r="P286" s="39"/>
      <c r="Q286" s="39"/>
      <c r="R286" s="40"/>
      <c r="T286" s="146"/>
      <c r="U286" s="39"/>
      <c r="V286" s="39"/>
      <c r="W286" s="39"/>
      <c r="X286" s="39"/>
      <c r="Y286" s="39"/>
      <c r="Z286" s="39"/>
      <c r="AA286" s="81"/>
      <c r="AT286" s="21" t="s">
        <v>475</v>
      </c>
      <c r="AU286" s="21" t="s">
        <v>88</v>
      </c>
    </row>
    <row r="287" spans="2:65" s="1" customFormat="1" ht="22.5" customHeight="1">
      <c r="B287" s="38"/>
      <c r="C287" s="171" t="s">
        <v>694</v>
      </c>
      <c r="D287" s="171" t="s">
        <v>177</v>
      </c>
      <c r="E287" s="172" t="s">
        <v>3490</v>
      </c>
      <c r="F287" s="265" t="s">
        <v>3491</v>
      </c>
      <c r="G287" s="265"/>
      <c r="H287" s="265"/>
      <c r="I287" s="265"/>
      <c r="J287" s="173" t="s">
        <v>269</v>
      </c>
      <c r="K287" s="174">
        <v>20</v>
      </c>
      <c r="L287" s="266">
        <v>0</v>
      </c>
      <c r="M287" s="267"/>
      <c r="N287" s="268">
        <f>ROUND(L287*K287,2)</f>
        <v>0</v>
      </c>
      <c r="O287" s="268"/>
      <c r="P287" s="268"/>
      <c r="Q287" s="268"/>
      <c r="R287" s="40"/>
      <c r="T287" s="175" t="s">
        <v>22</v>
      </c>
      <c r="U287" s="47" t="s">
        <v>45</v>
      </c>
      <c r="V287" s="39"/>
      <c r="W287" s="176">
        <f>V287*K287</f>
        <v>0</v>
      </c>
      <c r="X287" s="176">
        <v>0</v>
      </c>
      <c r="Y287" s="176">
        <f>X287*K287</f>
        <v>0</v>
      </c>
      <c r="Z287" s="176">
        <v>0</v>
      </c>
      <c r="AA287" s="177">
        <f>Z287*K287</f>
        <v>0</v>
      </c>
      <c r="AR287" s="21" t="s">
        <v>181</v>
      </c>
      <c r="AT287" s="21" t="s">
        <v>177</v>
      </c>
      <c r="AU287" s="21" t="s">
        <v>88</v>
      </c>
      <c r="AY287" s="21" t="s">
        <v>176</v>
      </c>
      <c r="BE287" s="113">
        <f>IF(U287="základní",N287,0)</f>
        <v>0</v>
      </c>
      <c r="BF287" s="113">
        <f>IF(U287="snížená",N287,0)</f>
        <v>0</v>
      </c>
      <c r="BG287" s="113">
        <f>IF(U287="zákl. přenesená",N287,0)</f>
        <v>0</v>
      </c>
      <c r="BH287" s="113">
        <f>IF(U287="sníž. přenesená",N287,0)</f>
        <v>0</v>
      </c>
      <c r="BI287" s="113">
        <f>IF(U287="nulová",N287,0)</f>
        <v>0</v>
      </c>
      <c r="BJ287" s="21" t="s">
        <v>88</v>
      </c>
      <c r="BK287" s="113">
        <f>ROUND(L287*K287,2)</f>
        <v>0</v>
      </c>
      <c r="BL287" s="21" t="s">
        <v>181</v>
      </c>
      <c r="BM287" s="21" t="s">
        <v>694</v>
      </c>
    </row>
    <row r="288" spans="2:63" s="9" customFormat="1" ht="37.35" customHeight="1">
      <c r="B288" s="160"/>
      <c r="C288" s="161"/>
      <c r="D288" s="162" t="s">
        <v>3358</v>
      </c>
      <c r="E288" s="162"/>
      <c r="F288" s="162"/>
      <c r="G288" s="162"/>
      <c r="H288" s="162"/>
      <c r="I288" s="162"/>
      <c r="J288" s="162"/>
      <c r="K288" s="162"/>
      <c r="L288" s="162"/>
      <c r="M288" s="162"/>
      <c r="N288" s="317">
        <f>BK288</f>
        <v>0</v>
      </c>
      <c r="O288" s="318"/>
      <c r="P288" s="318"/>
      <c r="Q288" s="318"/>
      <c r="R288" s="163"/>
      <c r="T288" s="164"/>
      <c r="U288" s="161"/>
      <c r="V288" s="161"/>
      <c r="W288" s="165">
        <f>SUM(W289:W294)</f>
        <v>0</v>
      </c>
      <c r="X288" s="161"/>
      <c r="Y288" s="165">
        <f>SUM(Y289:Y294)</f>
        <v>0</v>
      </c>
      <c r="Z288" s="161"/>
      <c r="AA288" s="166">
        <f>SUM(AA289:AA294)</f>
        <v>0</v>
      </c>
      <c r="AR288" s="167" t="s">
        <v>88</v>
      </c>
      <c r="AT288" s="168" t="s">
        <v>79</v>
      </c>
      <c r="AU288" s="168" t="s">
        <v>80</v>
      </c>
      <c r="AY288" s="167" t="s">
        <v>176</v>
      </c>
      <c r="BK288" s="169">
        <f>SUM(BK289:BK294)</f>
        <v>0</v>
      </c>
    </row>
    <row r="289" spans="2:65" s="1" customFormat="1" ht="31.5" customHeight="1">
      <c r="B289" s="38"/>
      <c r="C289" s="171" t="s">
        <v>699</v>
      </c>
      <c r="D289" s="171" t="s">
        <v>177</v>
      </c>
      <c r="E289" s="172" t="s">
        <v>3492</v>
      </c>
      <c r="F289" s="265" t="s">
        <v>3493</v>
      </c>
      <c r="G289" s="265"/>
      <c r="H289" s="265"/>
      <c r="I289" s="265"/>
      <c r="J289" s="173" t="s">
        <v>2279</v>
      </c>
      <c r="K289" s="174">
        <v>1</v>
      </c>
      <c r="L289" s="266">
        <v>0</v>
      </c>
      <c r="M289" s="267"/>
      <c r="N289" s="268">
        <f>ROUND(L289*K289,2)</f>
        <v>0</v>
      </c>
      <c r="O289" s="268"/>
      <c r="P289" s="268"/>
      <c r="Q289" s="268"/>
      <c r="R289" s="40"/>
      <c r="T289" s="175" t="s">
        <v>22</v>
      </c>
      <c r="U289" s="47" t="s">
        <v>45</v>
      </c>
      <c r="V289" s="39"/>
      <c r="W289" s="176">
        <f>V289*K289</f>
        <v>0</v>
      </c>
      <c r="X289" s="176">
        <v>0</v>
      </c>
      <c r="Y289" s="176">
        <f>X289*K289</f>
        <v>0</v>
      </c>
      <c r="Z289" s="176">
        <v>0</v>
      </c>
      <c r="AA289" s="177">
        <f>Z289*K289</f>
        <v>0</v>
      </c>
      <c r="AR289" s="21" t="s">
        <v>181</v>
      </c>
      <c r="AT289" s="21" t="s">
        <v>177</v>
      </c>
      <c r="AU289" s="21" t="s">
        <v>88</v>
      </c>
      <c r="AY289" s="21" t="s">
        <v>176</v>
      </c>
      <c r="BE289" s="113">
        <f>IF(U289="základní",N289,0)</f>
        <v>0</v>
      </c>
      <c r="BF289" s="113">
        <f>IF(U289="snížená",N289,0)</f>
        <v>0</v>
      </c>
      <c r="BG289" s="113">
        <f>IF(U289="zákl. přenesená",N289,0)</f>
        <v>0</v>
      </c>
      <c r="BH289" s="113">
        <f>IF(U289="sníž. přenesená",N289,0)</f>
        <v>0</v>
      </c>
      <c r="BI289" s="113">
        <f>IF(U289="nulová",N289,0)</f>
        <v>0</v>
      </c>
      <c r="BJ289" s="21" t="s">
        <v>88</v>
      </c>
      <c r="BK289" s="113">
        <f>ROUND(L289*K289,2)</f>
        <v>0</v>
      </c>
      <c r="BL289" s="21" t="s">
        <v>181</v>
      </c>
      <c r="BM289" s="21" t="s">
        <v>699</v>
      </c>
    </row>
    <row r="290" spans="2:47" s="1" customFormat="1" ht="22.5" customHeight="1">
      <c r="B290" s="38"/>
      <c r="C290" s="39"/>
      <c r="D290" s="39"/>
      <c r="E290" s="39"/>
      <c r="F290" s="315" t="s">
        <v>3494</v>
      </c>
      <c r="G290" s="316"/>
      <c r="H290" s="316"/>
      <c r="I290" s="316"/>
      <c r="J290" s="39"/>
      <c r="K290" s="39"/>
      <c r="L290" s="39"/>
      <c r="M290" s="39"/>
      <c r="N290" s="39"/>
      <c r="O290" s="39"/>
      <c r="P290" s="39"/>
      <c r="Q290" s="39"/>
      <c r="R290" s="40"/>
      <c r="T290" s="146"/>
      <c r="U290" s="39"/>
      <c r="V290" s="39"/>
      <c r="W290" s="39"/>
      <c r="X290" s="39"/>
      <c r="Y290" s="39"/>
      <c r="Z290" s="39"/>
      <c r="AA290" s="81"/>
      <c r="AT290" s="21" t="s">
        <v>475</v>
      </c>
      <c r="AU290" s="21" t="s">
        <v>88</v>
      </c>
    </row>
    <row r="291" spans="2:65" s="1" customFormat="1" ht="22.5" customHeight="1">
      <c r="B291" s="38"/>
      <c r="C291" s="171" t="s">
        <v>703</v>
      </c>
      <c r="D291" s="171" t="s">
        <v>177</v>
      </c>
      <c r="E291" s="172" t="s">
        <v>3495</v>
      </c>
      <c r="F291" s="265" t="s">
        <v>3496</v>
      </c>
      <c r="G291" s="265"/>
      <c r="H291" s="265"/>
      <c r="I291" s="265"/>
      <c r="J291" s="173" t="s">
        <v>2279</v>
      </c>
      <c r="K291" s="174">
        <v>1</v>
      </c>
      <c r="L291" s="266">
        <v>0</v>
      </c>
      <c r="M291" s="267"/>
      <c r="N291" s="268">
        <f>ROUND(L291*K291,2)</f>
        <v>0</v>
      </c>
      <c r="O291" s="268"/>
      <c r="P291" s="268"/>
      <c r="Q291" s="268"/>
      <c r="R291" s="40"/>
      <c r="T291" s="175" t="s">
        <v>22</v>
      </c>
      <c r="U291" s="47" t="s">
        <v>45</v>
      </c>
      <c r="V291" s="39"/>
      <c r="W291" s="176">
        <f>V291*K291</f>
        <v>0</v>
      </c>
      <c r="X291" s="176">
        <v>0</v>
      </c>
      <c r="Y291" s="176">
        <f>X291*K291</f>
        <v>0</v>
      </c>
      <c r="Z291" s="176">
        <v>0</v>
      </c>
      <c r="AA291" s="177">
        <f>Z291*K291</f>
        <v>0</v>
      </c>
      <c r="AR291" s="21" t="s">
        <v>181</v>
      </c>
      <c r="AT291" s="21" t="s">
        <v>177</v>
      </c>
      <c r="AU291" s="21" t="s">
        <v>88</v>
      </c>
      <c r="AY291" s="21" t="s">
        <v>176</v>
      </c>
      <c r="BE291" s="113">
        <f>IF(U291="základní",N291,0)</f>
        <v>0</v>
      </c>
      <c r="BF291" s="113">
        <f>IF(U291="snížená",N291,0)</f>
        <v>0</v>
      </c>
      <c r="BG291" s="113">
        <f>IF(U291="zákl. přenesená",N291,0)</f>
        <v>0</v>
      </c>
      <c r="BH291" s="113">
        <f>IF(U291="sníž. přenesená",N291,0)</f>
        <v>0</v>
      </c>
      <c r="BI291" s="113">
        <f>IF(U291="nulová",N291,0)</f>
        <v>0</v>
      </c>
      <c r="BJ291" s="21" t="s">
        <v>88</v>
      </c>
      <c r="BK291" s="113">
        <f>ROUND(L291*K291,2)</f>
        <v>0</v>
      </c>
      <c r="BL291" s="21" t="s">
        <v>181</v>
      </c>
      <c r="BM291" s="21" t="s">
        <v>703</v>
      </c>
    </row>
    <row r="292" spans="2:47" s="1" customFormat="1" ht="22.5" customHeight="1">
      <c r="B292" s="38"/>
      <c r="C292" s="39"/>
      <c r="D292" s="39"/>
      <c r="E292" s="39"/>
      <c r="F292" s="315" t="s">
        <v>3497</v>
      </c>
      <c r="G292" s="316"/>
      <c r="H292" s="316"/>
      <c r="I292" s="316"/>
      <c r="J292" s="39"/>
      <c r="K292" s="39"/>
      <c r="L292" s="39"/>
      <c r="M292" s="39"/>
      <c r="N292" s="39"/>
      <c r="O292" s="39"/>
      <c r="P292" s="39"/>
      <c r="Q292" s="39"/>
      <c r="R292" s="40"/>
      <c r="T292" s="146"/>
      <c r="U292" s="39"/>
      <c r="V292" s="39"/>
      <c r="W292" s="39"/>
      <c r="X292" s="39"/>
      <c r="Y292" s="39"/>
      <c r="Z292" s="39"/>
      <c r="AA292" s="81"/>
      <c r="AT292" s="21" t="s">
        <v>475</v>
      </c>
      <c r="AU292" s="21" t="s">
        <v>88</v>
      </c>
    </row>
    <row r="293" spans="2:65" s="1" customFormat="1" ht="22.5" customHeight="1">
      <c r="B293" s="38"/>
      <c r="C293" s="171" t="s">
        <v>708</v>
      </c>
      <c r="D293" s="171" t="s">
        <v>177</v>
      </c>
      <c r="E293" s="172" t="s">
        <v>3498</v>
      </c>
      <c r="F293" s="265" t="s">
        <v>3499</v>
      </c>
      <c r="G293" s="265"/>
      <c r="H293" s="265"/>
      <c r="I293" s="265"/>
      <c r="J293" s="173" t="s">
        <v>1704</v>
      </c>
      <c r="K293" s="174">
        <v>10</v>
      </c>
      <c r="L293" s="266">
        <v>0</v>
      </c>
      <c r="M293" s="267"/>
      <c r="N293" s="268">
        <f>ROUND(L293*K293,2)</f>
        <v>0</v>
      </c>
      <c r="O293" s="268"/>
      <c r="P293" s="268"/>
      <c r="Q293" s="268"/>
      <c r="R293" s="40"/>
      <c r="T293" s="175" t="s">
        <v>22</v>
      </c>
      <c r="U293" s="47" t="s">
        <v>45</v>
      </c>
      <c r="V293" s="39"/>
      <c r="W293" s="176">
        <f>V293*K293</f>
        <v>0</v>
      </c>
      <c r="X293" s="176">
        <v>0</v>
      </c>
      <c r="Y293" s="176">
        <f>X293*K293</f>
        <v>0</v>
      </c>
      <c r="Z293" s="176">
        <v>0</v>
      </c>
      <c r="AA293" s="177">
        <f>Z293*K293</f>
        <v>0</v>
      </c>
      <c r="AR293" s="21" t="s">
        <v>181</v>
      </c>
      <c r="AT293" s="21" t="s">
        <v>177</v>
      </c>
      <c r="AU293" s="21" t="s">
        <v>88</v>
      </c>
      <c r="AY293" s="21" t="s">
        <v>176</v>
      </c>
      <c r="BE293" s="113">
        <f>IF(U293="základní",N293,0)</f>
        <v>0</v>
      </c>
      <c r="BF293" s="113">
        <f>IF(U293="snížená",N293,0)</f>
        <v>0</v>
      </c>
      <c r="BG293" s="113">
        <f>IF(U293="zákl. přenesená",N293,0)</f>
        <v>0</v>
      </c>
      <c r="BH293" s="113">
        <f>IF(U293="sníž. přenesená",N293,0)</f>
        <v>0</v>
      </c>
      <c r="BI293" s="113">
        <f>IF(U293="nulová",N293,0)</f>
        <v>0</v>
      </c>
      <c r="BJ293" s="21" t="s">
        <v>88</v>
      </c>
      <c r="BK293" s="113">
        <f>ROUND(L293*K293,2)</f>
        <v>0</v>
      </c>
      <c r="BL293" s="21" t="s">
        <v>181</v>
      </c>
      <c r="BM293" s="21" t="s">
        <v>708</v>
      </c>
    </row>
    <row r="294" spans="2:65" s="1" customFormat="1" ht="22.5" customHeight="1">
      <c r="B294" s="38"/>
      <c r="C294" s="171" t="s">
        <v>712</v>
      </c>
      <c r="D294" s="171" t="s">
        <v>177</v>
      </c>
      <c r="E294" s="172" t="s">
        <v>3500</v>
      </c>
      <c r="F294" s="265" t="s">
        <v>3501</v>
      </c>
      <c r="G294" s="265"/>
      <c r="H294" s="265"/>
      <c r="I294" s="265"/>
      <c r="J294" s="173" t="s">
        <v>269</v>
      </c>
      <c r="K294" s="174">
        <v>10</v>
      </c>
      <c r="L294" s="266">
        <v>0</v>
      </c>
      <c r="M294" s="267"/>
      <c r="N294" s="268">
        <f>ROUND(L294*K294,2)</f>
        <v>0</v>
      </c>
      <c r="O294" s="268"/>
      <c r="P294" s="268"/>
      <c r="Q294" s="268"/>
      <c r="R294" s="40"/>
      <c r="T294" s="175" t="s">
        <v>22</v>
      </c>
      <c r="U294" s="47" t="s">
        <v>45</v>
      </c>
      <c r="V294" s="39"/>
      <c r="W294" s="176">
        <f>V294*K294</f>
        <v>0</v>
      </c>
      <c r="X294" s="176">
        <v>0</v>
      </c>
      <c r="Y294" s="176">
        <f>X294*K294</f>
        <v>0</v>
      </c>
      <c r="Z294" s="176">
        <v>0</v>
      </c>
      <c r="AA294" s="177">
        <f>Z294*K294</f>
        <v>0</v>
      </c>
      <c r="AR294" s="21" t="s">
        <v>181</v>
      </c>
      <c r="AT294" s="21" t="s">
        <v>177</v>
      </c>
      <c r="AU294" s="21" t="s">
        <v>88</v>
      </c>
      <c r="AY294" s="21" t="s">
        <v>176</v>
      </c>
      <c r="BE294" s="113">
        <f>IF(U294="základní",N294,0)</f>
        <v>0</v>
      </c>
      <c r="BF294" s="113">
        <f>IF(U294="snížená",N294,0)</f>
        <v>0</v>
      </c>
      <c r="BG294" s="113">
        <f>IF(U294="zákl. přenesená",N294,0)</f>
        <v>0</v>
      </c>
      <c r="BH294" s="113">
        <f>IF(U294="sníž. přenesená",N294,0)</f>
        <v>0</v>
      </c>
      <c r="BI294" s="113">
        <f>IF(U294="nulová",N294,0)</f>
        <v>0</v>
      </c>
      <c r="BJ294" s="21" t="s">
        <v>88</v>
      </c>
      <c r="BK294" s="113">
        <f>ROUND(L294*K294,2)</f>
        <v>0</v>
      </c>
      <c r="BL294" s="21" t="s">
        <v>181</v>
      </c>
      <c r="BM294" s="21" t="s">
        <v>712</v>
      </c>
    </row>
    <row r="295" spans="2:63" s="9" customFormat="1" ht="37.35" customHeight="1">
      <c r="B295" s="160"/>
      <c r="C295" s="161"/>
      <c r="D295" s="162" t="s">
        <v>3359</v>
      </c>
      <c r="E295" s="162"/>
      <c r="F295" s="162"/>
      <c r="G295" s="162"/>
      <c r="H295" s="162"/>
      <c r="I295" s="162"/>
      <c r="J295" s="162"/>
      <c r="K295" s="162"/>
      <c r="L295" s="162"/>
      <c r="M295" s="162"/>
      <c r="N295" s="317">
        <f>BK295</f>
        <v>0</v>
      </c>
      <c r="O295" s="318"/>
      <c r="P295" s="318"/>
      <c r="Q295" s="318"/>
      <c r="R295" s="163"/>
      <c r="T295" s="164"/>
      <c r="U295" s="161"/>
      <c r="V295" s="161"/>
      <c r="W295" s="165">
        <f>SUM(W296:W299)</f>
        <v>0</v>
      </c>
      <c r="X295" s="161"/>
      <c r="Y295" s="165">
        <f>SUM(Y296:Y299)</f>
        <v>0</v>
      </c>
      <c r="Z295" s="161"/>
      <c r="AA295" s="166">
        <f>SUM(AA296:AA299)</f>
        <v>0</v>
      </c>
      <c r="AR295" s="167" t="s">
        <v>88</v>
      </c>
      <c r="AT295" s="168" t="s">
        <v>79</v>
      </c>
      <c r="AU295" s="168" t="s">
        <v>80</v>
      </c>
      <c r="AY295" s="167" t="s">
        <v>176</v>
      </c>
      <c r="BK295" s="169">
        <f>SUM(BK296:BK299)</f>
        <v>0</v>
      </c>
    </row>
    <row r="296" spans="2:65" s="1" customFormat="1" ht="31.5" customHeight="1">
      <c r="B296" s="38"/>
      <c r="C296" s="171" t="s">
        <v>716</v>
      </c>
      <c r="D296" s="171" t="s">
        <v>177</v>
      </c>
      <c r="E296" s="172" t="s">
        <v>3502</v>
      </c>
      <c r="F296" s="265" t="s">
        <v>3382</v>
      </c>
      <c r="G296" s="265"/>
      <c r="H296" s="265"/>
      <c r="I296" s="265"/>
      <c r="J296" s="173" t="s">
        <v>2279</v>
      </c>
      <c r="K296" s="174">
        <v>8</v>
      </c>
      <c r="L296" s="266">
        <v>0</v>
      </c>
      <c r="M296" s="267"/>
      <c r="N296" s="268">
        <f>ROUND(L296*K296,2)</f>
        <v>0</v>
      </c>
      <c r="O296" s="268"/>
      <c r="P296" s="268"/>
      <c r="Q296" s="268"/>
      <c r="R296" s="40"/>
      <c r="T296" s="175" t="s">
        <v>22</v>
      </c>
      <c r="U296" s="47" t="s">
        <v>45</v>
      </c>
      <c r="V296" s="39"/>
      <c r="W296" s="176">
        <f>V296*K296</f>
        <v>0</v>
      </c>
      <c r="X296" s="176">
        <v>0</v>
      </c>
      <c r="Y296" s="176">
        <f>X296*K296</f>
        <v>0</v>
      </c>
      <c r="Z296" s="176">
        <v>0</v>
      </c>
      <c r="AA296" s="177">
        <f>Z296*K296</f>
        <v>0</v>
      </c>
      <c r="AR296" s="21" t="s">
        <v>181</v>
      </c>
      <c r="AT296" s="21" t="s">
        <v>177</v>
      </c>
      <c r="AU296" s="21" t="s">
        <v>88</v>
      </c>
      <c r="AY296" s="21" t="s">
        <v>176</v>
      </c>
      <c r="BE296" s="113">
        <f>IF(U296="základní",N296,0)</f>
        <v>0</v>
      </c>
      <c r="BF296" s="113">
        <f>IF(U296="snížená",N296,0)</f>
        <v>0</v>
      </c>
      <c r="BG296" s="113">
        <f>IF(U296="zákl. přenesená",N296,0)</f>
        <v>0</v>
      </c>
      <c r="BH296" s="113">
        <f>IF(U296="sníž. přenesená",N296,0)</f>
        <v>0</v>
      </c>
      <c r="BI296" s="113">
        <f>IF(U296="nulová",N296,0)</f>
        <v>0</v>
      </c>
      <c r="BJ296" s="21" t="s">
        <v>88</v>
      </c>
      <c r="BK296" s="113">
        <f>ROUND(L296*K296,2)</f>
        <v>0</v>
      </c>
      <c r="BL296" s="21" t="s">
        <v>181</v>
      </c>
      <c r="BM296" s="21" t="s">
        <v>716</v>
      </c>
    </row>
    <row r="297" spans="2:47" s="1" customFormat="1" ht="22.5" customHeight="1">
      <c r="B297" s="38"/>
      <c r="C297" s="39"/>
      <c r="D297" s="39"/>
      <c r="E297" s="39"/>
      <c r="F297" s="315" t="s">
        <v>3374</v>
      </c>
      <c r="G297" s="316"/>
      <c r="H297" s="316"/>
      <c r="I297" s="316"/>
      <c r="J297" s="39"/>
      <c r="K297" s="39"/>
      <c r="L297" s="39"/>
      <c r="M297" s="39"/>
      <c r="N297" s="39"/>
      <c r="O297" s="39"/>
      <c r="P297" s="39"/>
      <c r="Q297" s="39"/>
      <c r="R297" s="40"/>
      <c r="T297" s="146"/>
      <c r="U297" s="39"/>
      <c r="V297" s="39"/>
      <c r="W297" s="39"/>
      <c r="X297" s="39"/>
      <c r="Y297" s="39"/>
      <c r="Z297" s="39"/>
      <c r="AA297" s="81"/>
      <c r="AT297" s="21" t="s">
        <v>475</v>
      </c>
      <c r="AU297" s="21" t="s">
        <v>88</v>
      </c>
    </row>
    <row r="298" spans="2:65" s="1" customFormat="1" ht="22.5" customHeight="1">
      <c r="B298" s="38"/>
      <c r="C298" s="171" t="s">
        <v>720</v>
      </c>
      <c r="D298" s="171" t="s">
        <v>177</v>
      </c>
      <c r="E298" s="172" t="s">
        <v>3503</v>
      </c>
      <c r="F298" s="265" t="s">
        <v>3504</v>
      </c>
      <c r="G298" s="265"/>
      <c r="H298" s="265"/>
      <c r="I298" s="265"/>
      <c r="J298" s="173" t="s">
        <v>2279</v>
      </c>
      <c r="K298" s="174">
        <v>85</v>
      </c>
      <c r="L298" s="266">
        <v>0</v>
      </c>
      <c r="M298" s="267"/>
      <c r="N298" s="268">
        <f>ROUND(L298*K298,2)</f>
        <v>0</v>
      </c>
      <c r="O298" s="268"/>
      <c r="P298" s="268"/>
      <c r="Q298" s="268"/>
      <c r="R298" s="40"/>
      <c r="T298" s="175" t="s">
        <v>22</v>
      </c>
      <c r="U298" s="47" t="s">
        <v>45</v>
      </c>
      <c r="V298" s="39"/>
      <c r="W298" s="176">
        <f>V298*K298</f>
        <v>0</v>
      </c>
      <c r="X298" s="176">
        <v>0</v>
      </c>
      <c r="Y298" s="176">
        <f>X298*K298</f>
        <v>0</v>
      </c>
      <c r="Z298" s="176">
        <v>0</v>
      </c>
      <c r="AA298" s="177">
        <f>Z298*K298</f>
        <v>0</v>
      </c>
      <c r="AR298" s="21" t="s">
        <v>181</v>
      </c>
      <c r="AT298" s="21" t="s">
        <v>177</v>
      </c>
      <c r="AU298" s="21" t="s">
        <v>88</v>
      </c>
      <c r="AY298" s="21" t="s">
        <v>176</v>
      </c>
      <c r="BE298" s="113">
        <f>IF(U298="základní",N298,0)</f>
        <v>0</v>
      </c>
      <c r="BF298" s="113">
        <f>IF(U298="snížená",N298,0)</f>
        <v>0</v>
      </c>
      <c r="BG298" s="113">
        <f>IF(U298="zákl. přenesená",N298,0)</f>
        <v>0</v>
      </c>
      <c r="BH298" s="113">
        <f>IF(U298="sníž. přenesená",N298,0)</f>
        <v>0</v>
      </c>
      <c r="BI298" s="113">
        <f>IF(U298="nulová",N298,0)</f>
        <v>0</v>
      </c>
      <c r="BJ298" s="21" t="s">
        <v>88</v>
      </c>
      <c r="BK298" s="113">
        <f>ROUND(L298*K298,2)</f>
        <v>0</v>
      </c>
      <c r="BL298" s="21" t="s">
        <v>181</v>
      </c>
      <c r="BM298" s="21" t="s">
        <v>720</v>
      </c>
    </row>
    <row r="299" spans="2:65" s="1" customFormat="1" ht="22.5" customHeight="1">
      <c r="B299" s="38"/>
      <c r="C299" s="171" t="s">
        <v>724</v>
      </c>
      <c r="D299" s="171" t="s">
        <v>177</v>
      </c>
      <c r="E299" s="172" t="s">
        <v>3505</v>
      </c>
      <c r="F299" s="265" t="s">
        <v>3501</v>
      </c>
      <c r="G299" s="265"/>
      <c r="H299" s="265"/>
      <c r="I299" s="265"/>
      <c r="J299" s="173" t="s">
        <v>269</v>
      </c>
      <c r="K299" s="174">
        <v>10</v>
      </c>
      <c r="L299" s="266">
        <v>0</v>
      </c>
      <c r="M299" s="267"/>
      <c r="N299" s="268">
        <f>ROUND(L299*K299,2)</f>
        <v>0</v>
      </c>
      <c r="O299" s="268"/>
      <c r="P299" s="268"/>
      <c r="Q299" s="268"/>
      <c r="R299" s="40"/>
      <c r="T299" s="175" t="s">
        <v>22</v>
      </c>
      <c r="U299" s="47" t="s">
        <v>45</v>
      </c>
      <c r="V299" s="39"/>
      <c r="W299" s="176">
        <f>V299*K299</f>
        <v>0</v>
      </c>
      <c r="X299" s="176">
        <v>0</v>
      </c>
      <c r="Y299" s="176">
        <f>X299*K299</f>
        <v>0</v>
      </c>
      <c r="Z299" s="176">
        <v>0</v>
      </c>
      <c r="AA299" s="177">
        <f>Z299*K299</f>
        <v>0</v>
      </c>
      <c r="AR299" s="21" t="s">
        <v>181</v>
      </c>
      <c r="AT299" s="21" t="s">
        <v>177</v>
      </c>
      <c r="AU299" s="21" t="s">
        <v>88</v>
      </c>
      <c r="AY299" s="21" t="s">
        <v>176</v>
      </c>
      <c r="BE299" s="113">
        <f>IF(U299="základní",N299,0)</f>
        <v>0</v>
      </c>
      <c r="BF299" s="113">
        <f>IF(U299="snížená",N299,0)</f>
        <v>0</v>
      </c>
      <c r="BG299" s="113">
        <f>IF(U299="zákl. přenesená",N299,0)</f>
        <v>0</v>
      </c>
      <c r="BH299" s="113">
        <f>IF(U299="sníž. přenesená",N299,0)</f>
        <v>0</v>
      </c>
      <c r="BI299" s="113">
        <f>IF(U299="nulová",N299,0)</f>
        <v>0</v>
      </c>
      <c r="BJ299" s="21" t="s">
        <v>88</v>
      </c>
      <c r="BK299" s="113">
        <f>ROUND(L299*K299,2)</f>
        <v>0</v>
      </c>
      <c r="BL299" s="21" t="s">
        <v>181</v>
      </c>
      <c r="BM299" s="21" t="s">
        <v>724</v>
      </c>
    </row>
    <row r="300" spans="2:63" s="9" customFormat="1" ht="37.35" customHeight="1">
      <c r="B300" s="160"/>
      <c r="C300" s="161"/>
      <c r="D300" s="162" t="s">
        <v>3360</v>
      </c>
      <c r="E300" s="162"/>
      <c r="F300" s="162"/>
      <c r="G300" s="162"/>
      <c r="H300" s="162"/>
      <c r="I300" s="162"/>
      <c r="J300" s="162"/>
      <c r="K300" s="162"/>
      <c r="L300" s="162"/>
      <c r="M300" s="162"/>
      <c r="N300" s="317">
        <f>BK300</f>
        <v>0</v>
      </c>
      <c r="O300" s="318"/>
      <c r="P300" s="318"/>
      <c r="Q300" s="318"/>
      <c r="R300" s="163"/>
      <c r="T300" s="164"/>
      <c r="U300" s="161"/>
      <c r="V300" s="161"/>
      <c r="W300" s="165">
        <f>SUM(W301:W307)</f>
        <v>0</v>
      </c>
      <c r="X300" s="161"/>
      <c r="Y300" s="165">
        <f>SUM(Y301:Y307)</f>
        <v>0</v>
      </c>
      <c r="Z300" s="161"/>
      <c r="AA300" s="166">
        <f>SUM(AA301:AA307)</f>
        <v>0</v>
      </c>
      <c r="AR300" s="167" t="s">
        <v>186</v>
      </c>
      <c r="AT300" s="168" t="s">
        <v>79</v>
      </c>
      <c r="AU300" s="168" t="s">
        <v>80</v>
      </c>
      <c r="AY300" s="167" t="s">
        <v>176</v>
      </c>
      <c r="BK300" s="169">
        <f>SUM(BK301:BK307)</f>
        <v>0</v>
      </c>
    </row>
    <row r="301" spans="2:65" s="1" customFormat="1" ht="22.5" customHeight="1">
      <c r="B301" s="38"/>
      <c r="C301" s="171" t="s">
        <v>729</v>
      </c>
      <c r="D301" s="171" t="s">
        <v>177</v>
      </c>
      <c r="E301" s="172" t="s">
        <v>3506</v>
      </c>
      <c r="F301" s="265" t="s">
        <v>3507</v>
      </c>
      <c r="G301" s="265"/>
      <c r="H301" s="265"/>
      <c r="I301" s="265"/>
      <c r="J301" s="173" t="s">
        <v>3508</v>
      </c>
      <c r="K301" s="174">
        <v>1</v>
      </c>
      <c r="L301" s="266">
        <v>0</v>
      </c>
      <c r="M301" s="267"/>
      <c r="N301" s="268">
        <f aca="true" t="shared" si="5" ref="N301:N307">ROUND(L301*K301,2)</f>
        <v>0</v>
      </c>
      <c r="O301" s="268"/>
      <c r="P301" s="268"/>
      <c r="Q301" s="268"/>
      <c r="R301" s="40"/>
      <c r="T301" s="175" t="s">
        <v>22</v>
      </c>
      <c r="U301" s="47" t="s">
        <v>45</v>
      </c>
      <c r="V301" s="39"/>
      <c r="W301" s="176">
        <f aca="true" t="shared" si="6" ref="W301:W307">V301*K301</f>
        <v>0</v>
      </c>
      <c r="X301" s="176">
        <v>0</v>
      </c>
      <c r="Y301" s="176">
        <f aca="true" t="shared" si="7" ref="Y301:Y307">X301*K301</f>
        <v>0</v>
      </c>
      <c r="Z301" s="176">
        <v>0</v>
      </c>
      <c r="AA301" s="177">
        <f aca="true" t="shared" si="8" ref="AA301:AA307">Z301*K301</f>
        <v>0</v>
      </c>
      <c r="AR301" s="21" t="s">
        <v>637</v>
      </c>
      <c r="AT301" s="21" t="s">
        <v>177</v>
      </c>
      <c r="AU301" s="21" t="s">
        <v>88</v>
      </c>
      <c r="AY301" s="21" t="s">
        <v>176</v>
      </c>
      <c r="BE301" s="113">
        <f aca="true" t="shared" si="9" ref="BE301:BE307">IF(U301="základní",N301,0)</f>
        <v>0</v>
      </c>
      <c r="BF301" s="113">
        <f aca="true" t="shared" si="10" ref="BF301:BF307">IF(U301="snížená",N301,0)</f>
        <v>0</v>
      </c>
      <c r="BG301" s="113">
        <f aca="true" t="shared" si="11" ref="BG301:BG307">IF(U301="zákl. přenesená",N301,0)</f>
        <v>0</v>
      </c>
      <c r="BH301" s="113">
        <f aca="true" t="shared" si="12" ref="BH301:BH307">IF(U301="sníž. přenesená",N301,0)</f>
        <v>0</v>
      </c>
      <c r="BI301" s="113">
        <f aca="true" t="shared" si="13" ref="BI301:BI307">IF(U301="nulová",N301,0)</f>
        <v>0</v>
      </c>
      <c r="BJ301" s="21" t="s">
        <v>88</v>
      </c>
      <c r="BK301" s="113">
        <f aca="true" t="shared" si="14" ref="BK301:BK307">ROUND(L301*K301,2)</f>
        <v>0</v>
      </c>
      <c r="BL301" s="21" t="s">
        <v>637</v>
      </c>
      <c r="BM301" s="21" t="s">
        <v>3509</v>
      </c>
    </row>
    <row r="302" spans="2:65" s="1" customFormat="1" ht="22.5" customHeight="1">
      <c r="B302" s="38"/>
      <c r="C302" s="171" t="s">
        <v>733</v>
      </c>
      <c r="D302" s="171" t="s">
        <v>177</v>
      </c>
      <c r="E302" s="172" t="s">
        <v>3510</v>
      </c>
      <c r="F302" s="265" t="s">
        <v>3511</v>
      </c>
      <c r="G302" s="265"/>
      <c r="H302" s="265"/>
      <c r="I302" s="265"/>
      <c r="J302" s="173" t="s">
        <v>3508</v>
      </c>
      <c r="K302" s="174">
        <v>1</v>
      </c>
      <c r="L302" s="266">
        <v>0</v>
      </c>
      <c r="M302" s="267"/>
      <c r="N302" s="268">
        <f t="shared" si="5"/>
        <v>0</v>
      </c>
      <c r="O302" s="268"/>
      <c r="P302" s="268"/>
      <c r="Q302" s="268"/>
      <c r="R302" s="40"/>
      <c r="T302" s="175" t="s">
        <v>22</v>
      </c>
      <c r="U302" s="47" t="s">
        <v>45</v>
      </c>
      <c r="V302" s="39"/>
      <c r="W302" s="176">
        <f t="shared" si="6"/>
        <v>0</v>
      </c>
      <c r="X302" s="176">
        <v>0</v>
      </c>
      <c r="Y302" s="176">
        <f t="shared" si="7"/>
        <v>0</v>
      </c>
      <c r="Z302" s="176">
        <v>0</v>
      </c>
      <c r="AA302" s="177">
        <f t="shared" si="8"/>
        <v>0</v>
      </c>
      <c r="AR302" s="21" t="s">
        <v>637</v>
      </c>
      <c r="AT302" s="21" t="s">
        <v>177</v>
      </c>
      <c r="AU302" s="21" t="s">
        <v>88</v>
      </c>
      <c r="AY302" s="21" t="s">
        <v>176</v>
      </c>
      <c r="BE302" s="113">
        <f t="shared" si="9"/>
        <v>0</v>
      </c>
      <c r="BF302" s="113">
        <f t="shared" si="10"/>
        <v>0</v>
      </c>
      <c r="BG302" s="113">
        <f t="shared" si="11"/>
        <v>0</v>
      </c>
      <c r="BH302" s="113">
        <f t="shared" si="12"/>
        <v>0</v>
      </c>
      <c r="BI302" s="113">
        <f t="shared" si="13"/>
        <v>0</v>
      </c>
      <c r="BJ302" s="21" t="s">
        <v>88</v>
      </c>
      <c r="BK302" s="113">
        <f t="shared" si="14"/>
        <v>0</v>
      </c>
      <c r="BL302" s="21" t="s">
        <v>637</v>
      </c>
      <c r="BM302" s="21" t="s">
        <v>3512</v>
      </c>
    </row>
    <row r="303" spans="2:65" s="1" customFormat="1" ht="22.5" customHeight="1">
      <c r="B303" s="38"/>
      <c r="C303" s="171" t="s">
        <v>737</v>
      </c>
      <c r="D303" s="171" t="s">
        <v>177</v>
      </c>
      <c r="E303" s="172" t="s">
        <v>3513</v>
      </c>
      <c r="F303" s="265" t="s">
        <v>3514</v>
      </c>
      <c r="G303" s="265"/>
      <c r="H303" s="265"/>
      <c r="I303" s="265"/>
      <c r="J303" s="173" t="s">
        <v>3508</v>
      </c>
      <c r="K303" s="174">
        <v>1</v>
      </c>
      <c r="L303" s="266">
        <v>0</v>
      </c>
      <c r="M303" s="267"/>
      <c r="N303" s="268">
        <f t="shared" si="5"/>
        <v>0</v>
      </c>
      <c r="O303" s="268"/>
      <c r="P303" s="268"/>
      <c r="Q303" s="268"/>
      <c r="R303" s="40"/>
      <c r="T303" s="175" t="s">
        <v>22</v>
      </c>
      <c r="U303" s="47" t="s">
        <v>45</v>
      </c>
      <c r="V303" s="39"/>
      <c r="W303" s="176">
        <f t="shared" si="6"/>
        <v>0</v>
      </c>
      <c r="X303" s="176">
        <v>0</v>
      </c>
      <c r="Y303" s="176">
        <f t="shared" si="7"/>
        <v>0</v>
      </c>
      <c r="Z303" s="176">
        <v>0</v>
      </c>
      <c r="AA303" s="177">
        <f t="shared" si="8"/>
        <v>0</v>
      </c>
      <c r="AR303" s="21" t="s">
        <v>637</v>
      </c>
      <c r="AT303" s="21" t="s">
        <v>177</v>
      </c>
      <c r="AU303" s="21" t="s">
        <v>88</v>
      </c>
      <c r="AY303" s="21" t="s">
        <v>176</v>
      </c>
      <c r="BE303" s="113">
        <f t="shared" si="9"/>
        <v>0</v>
      </c>
      <c r="BF303" s="113">
        <f t="shared" si="10"/>
        <v>0</v>
      </c>
      <c r="BG303" s="113">
        <f t="shared" si="11"/>
        <v>0</v>
      </c>
      <c r="BH303" s="113">
        <f t="shared" si="12"/>
        <v>0</v>
      </c>
      <c r="BI303" s="113">
        <f t="shared" si="13"/>
        <v>0</v>
      </c>
      <c r="BJ303" s="21" t="s">
        <v>88</v>
      </c>
      <c r="BK303" s="113">
        <f t="shared" si="14"/>
        <v>0</v>
      </c>
      <c r="BL303" s="21" t="s">
        <v>637</v>
      </c>
      <c r="BM303" s="21" t="s">
        <v>3515</v>
      </c>
    </row>
    <row r="304" spans="2:65" s="1" customFormat="1" ht="22.5" customHeight="1">
      <c r="B304" s="38"/>
      <c r="C304" s="171" t="s">
        <v>741</v>
      </c>
      <c r="D304" s="171" t="s">
        <v>177</v>
      </c>
      <c r="E304" s="172" t="s">
        <v>3516</v>
      </c>
      <c r="F304" s="265" t="s">
        <v>3517</v>
      </c>
      <c r="G304" s="265"/>
      <c r="H304" s="265"/>
      <c r="I304" s="265"/>
      <c r="J304" s="173" t="s">
        <v>3508</v>
      </c>
      <c r="K304" s="174">
        <v>1</v>
      </c>
      <c r="L304" s="266">
        <v>0</v>
      </c>
      <c r="M304" s="267"/>
      <c r="N304" s="268">
        <f t="shared" si="5"/>
        <v>0</v>
      </c>
      <c r="O304" s="268"/>
      <c r="P304" s="268"/>
      <c r="Q304" s="268"/>
      <c r="R304" s="40"/>
      <c r="T304" s="175" t="s">
        <v>22</v>
      </c>
      <c r="U304" s="47" t="s">
        <v>45</v>
      </c>
      <c r="V304" s="39"/>
      <c r="W304" s="176">
        <f t="shared" si="6"/>
        <v>0</v>
      </c>
      <c r="X304" s="176">
        <v>0</v>
      </c>
      <c r="Y304" s="176">
        <f t="shared" si="7"/>
        <v>0</v>
      </c>
      <c r="Z304" s="176">
        <v>0</v>
      </c>
      <c r="AA304" s="177">
        <f t="shared" si="8"/>
        <v>0</v>
      </c>
      <c r="AR304" s="21" t="s">
        <v>637</v>
      </c>
      <c r="AT304" s="21" t="s">
        <v>177</v>
      </c>
      <c r="AU304" s="21" t="s">
        <v>88</v>
      </c>
      <c r="AY304" s="21" t="s">
        <v>176</v>
      </c>
      <c r="BE304" s="113">
        <f t="shared" si="9"/>
        <v>0</v>
      </c>
      <c r="BF304" s="113">
        <f t="shared" si="10"/>
        <v>0</v>
      </c>
      <c r="BG304" s="113">
        <f t="shared" si="11"/>
        <v>0</v>
      </c>
      <c r="BH304" s="113">
        <f t="shared" si="12"/>
        <v>0</v>
      </c>
      <c r="BI304" s="113">
        <f t="shared" si="13"/>
        <v>0</v>
      </c>
      <c r="BJ304" s="21" t="s">
        <v>88</v>
      </c>
      <c r="BK304" s="113">
        <f t="shared" si="14"/>
        <v>0</v>
      </c>
      <c r="BL304" s="21" t="s">
        <v>637</v>
      </c>
      <c r="BM304" s="21" t="s">
        <v>3518</v>
      </c>
    </row>
    <row r="305" spans="2:65" s="1" customFormat="1" ht="22.5" customHeight="1">
      <c r="B305" s="38"/>
      <c r="C305" s="171" t="s">
        <v>745</v>
      </c>
      <c r="D305" s="171" t="s">
        <v>177</v>
      </c>
      <c r="E305" s="172" t="s">
        <v>3519</v>
      </c>
      <c r="F305" s="265" t="s">
        <v>3520</v>
      </c>
      <c r="G305" s="265"/>
      <c r="H305" s="265"/>
      <c r="I305" s="265"/>
      <c r="J305" s="173" t="s">
        <v>3508</v>
      </c>
      <c r="K305" s="174">
        <v>1</v>
      </c>
      <c r="L305" s="266">
        <v>0</v>
      </c>
      <c r="M305" s="267"/>
      <c r="N305" s="268">
        <f t="shared" si="5"/>
        <v>0</v>
      </c>
      <c r="O305" s="268"/>
      <c r="P305" s="268"/>
      <c r="Q305" s="268"/>
      <c r="R305" s="40"/>
      <c r="T305" s="175" t="s">
        <v>22</v>
      </c>
      <c r="U305" s="47" t="s">
        <v>45</v>
      </c>
      <c r="V305" s="39"/>
      <c r="W305" s="176">
        <f t="shared" si="6"/>
        <v>0</v>
      </c>
      <c r="X305" s="176">
        <v>0</v>
      </c>
      <c r="Y305" s="176">
        <f t="shared" si="7"/>
        <v>0</v>
      </c>
      <c r="Z305" s="176">
        <v>0</v>
      </c>
      <c r="AA305" s="177">
        <f t="shared" si="8"/>
        <v>0</v>
      </c>
      <c r="AR305" s="21" t="s">
        <v>637</v>
      </c>
      <c r="AT305" s="21" t="s">
        <v>177</v>
      </c>
      <c r="AU305" s="21" t="s">
        <v>88</v>
      </c>
      <c r="AY305" s="21" t="s">
        <v>176</v>
      </c>
      <c r="BE305" s="113">
        <f t="shared" si="9"/>
        <v>0</v>
      </c>
      <c r="BF305" s="113">
        <f t="shared" si="10"/>
        <v>0</v>
      </c>
      <c r="BG305" s="113">
        <f t="shared" si="11"/>
        <v>0</v>
      </c>
      <c r="BH305" s="113">
        <f t="shared" si="12"/>
        <v>0</v>
      </c>
      <c r="BI305" s="113">
        <f t="shared" si="13"/>
        <v>0</v>
      </c>
      <c r="BJ305" s="21" t="s">
        <v>88</v>
      </c>
      <c r="BK305" s="113">
        <f t="shared" si="14"/>
        <v>0</v>
      </c>
      <c r="BL305" s="21" t="s">
        <v>637</v>
      </c>
      <c r="BM305" s="21" t="s">
        <v>3521</v>
      </c>
    </row>
    <row r="306" spans="2:65" s="1" customFormat="1" ht="22.5" customHeight="1">
      <c r="B306" s="38"/>
      <c r="C306" s="171" t="s">
        <v>750</v>
      </c>
      <c r="D306" s="171" t="s">
        <v>177</v>
      </c>
      <c r="E306" s="172" t="s">
        <v>3522</v>
      </c>
      <c r="F306" s="265" t="s">
        <v>3523</v>
      </c>
      <c r="G306" s="265"/>
      <c r="H306" s="265"/>
      <c r="I306" s="265"/>
      <c r="J306" s="173" t="s">
        <v>3508</v>
      </c>
      <c r="K306" s="174">
        <v>1</v>
      </c>
      <c r="L306" s="266">
        <v>0</v>
      </c>
      <c r="M306" s="267"/>
      <c r="N306" s="268">
        <f t="shared" si="5"/>
        <v>0</v>
      </c>
      <c r="O306" s="268"/>
      <c r="P306" s="268"/>
      <c r="Q306" s="268"/>
      <c r="R306" s="40"/>
      <c r="T306" s="175" t="s">
        <v>22</v>
      </c>
      <c r="U306" s="47" t="s">
        <v>45</v>
      </c>
      <c r="V306" s="39"/>
      <c r="W306" s="176">
        <f t="shared" si="6"/>
        <v>0</v>
      </c>
      <c r="X306" s="176">
        <v>0</v>
      </c>
      <c r="Y306" s="176">
        <f t="shared" si="7"/>
        <v>0</v>
      </c>
      <c r="Z306" s="176">
        <v>0</v>
      </c>
      <c r="AA306" s="177">
        <f t="shared" si="8"/>
        <v>0</v>
      </c>
      <c r="AR306" s="21" t="s">
        <v>637</v>
      </c>
      <c r="AT306" s="21" t="s">
        <v>177</v>
      </c>
      <c r="AU306" s="21" t="s">
        <v>88</v>
      </c>
      <c r="AY306" s="21" t="s">
        <v>176</v>
      </c>
      <c r="BE306" s="113">
        <f t="shared" si="9"/>
        <v>0</v>
      </c>
      <c r="BF306" s="113">
        <f t="shared" si="10"/>
        <v>0</v>
      </c>
      <c r="BG306" s="113">
        <f t="shared" si="11"/>
        <v>0</v>
      </c>
      <c r="BH306" s="113">
        <f t="shared" si="12"/>
        <v>0</v>
      </c>
      <c r="BI306" s="113">
        <f t="shared" si="13"/>
        <v>0</v>
      </c>
      <c r="BJ306" s="21" t="s">
        <v>88</v>
      </c>
      <c r="BK306" s="113">
        <f t="shared" si="14"/>
        <v>0</v>
      </c>
      <c r="BL306" s="21" t="s">
        <v>637</v>
      </c>
      <c r="BM306" s="21" t="s">
        <v>3524</v>
      </c>
    </row>
    <row r="307" spans="2:65" s="1" customFormat="1" ht="22.5" customHeight="1">
      <c r="B307" s="38"/>
      <c r="C307" s="171" t="s">
        <v>755</v>
      </c>
      <c r="D307" s="171" t="s">
        <v>177</v>
      </c>
      <c r="E307" s="172" t="s">
        <v>3525</v>
      </c>
      <c r="F307" s="265" t="s">
        <v>3526</v>
      </c>
      <c r="G307" s="265"/>
      <c r="H307" s="265"/>
      <c r="I307" s="265"/>
      <c r="J307" s="173" t="s">
        <v>3508</v>
      </c>
      <c r="K307" s="174">
        <v>1</v>
      </c>
      <c r="L307" s="266">
        <v>0</v>
      </c>
      <c r="M307" s="267"/>
      <c r="N307" s="268">
        <f t="shared" si="5"/>
        <v>0</v>
      </c>
      <c r="O307" s="268"/>
      <c r="P307" s="268"/>
      <c r="Q307" s="268"/>
      <c r="R307" s="40"/>
      <c r="T307" s="175" t="s">
        <v>22</v>
      </c>
      <c r="U307" s="47" t="s">
        <v>45</v>
      </c>
      <c r="V307" s="39"/>
      <c r="W307" s="176">
        <f t="shared" si="6"/>
        <v>0</v>
      </c>
      <c r="X307" s="176">
        <v>0</v>
      </c>
      <c r="Y307" s="176">
        <f t="shared" si="7"/>
        <v>0</v>
      </c>
      <c r="Z307" s="176">
        <v>0</v>
      </c>
      <c r="AA307" s="177">
        <f t="shared" si="8"/>
        <v>0</v>
      </c>
      <c r="AR307" s="21" t="s">
        <v>637</v>
      </c>
      <c r="AT307" s="21" t="s">
        <v>177</v>
      </c>
      <c r="AU307" s="21" t="s">
        <v>88</v>
      </c>
      <c r="AY307" s="21" t="s">
        <v>176</v>
      </c>
      <c r="BE307" s="113">
        <f t="shared" si="9"/>
        <v>0</v>
      </c>
      <c r="BF307" s="113">
        <f t="shared" si="10"/>
        <v>0</v>
      </c>
      <c r="BG307" s="113">
        <f t="shared" si="11"/>
        <v>0</v>
      </c>
      <c r="BH307" s="113">
        <f t="shared" si="12"/>
        <v>0</v>
      </c>
      <c r="BI307" s="113">
        <f t="shared" si="13"/>
        <v>0</v>
      </c>
      <c r="BJ307" s="21" t="s">
        <v>88</v>
      </c>
      <c r="BK307" s="113">
        <f t="shared" si="14"/>
        <v>0</v>
      </c>
      <c r="BL307" s="21" t="s">
        <v>637</v>
      </c>
      <c r="BM307" s="21" t="s">
        <v>3527</v>
      </c>
    </row>
    <row r="308" spans="2:63" s="1" customFormat="1" ht="49.9" customHeight="1" hidden="1">
      <c r="B308" s="38"/>
      <c r="C308" s="39"/>
      <c r="D308" s="162" t="s">
        <v>239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299">
        <f>BK308</f>
        <v>0</v>
      </c>
      <c r="O308" s="300"/>
      <c r="P308" s="300"/>
      <c r="Q308" s="300"/>
      <c r="R308" s="40"/>
      <c r="T308" s="151"/>
      <c r="U308" s="59"/>
      <c r="V308" s="59"/>
      <c r="W308" s="59"/>
      <c r="X308" s="59"/>
      <c r="Y308" s="59"/>
      <c r="Z308" s="59"/>
      <c r="AA308" s="61"/>
      <c r="AT308" s="21" t="s">
        <v>79</v>
      </c>
      <c r="AU308" s="21" t="s">
        <v>80</v>
      </c>
      <c r="AY308" s="21" t="s">
        <v>240</v>
      </c>
      <c r="BK308" s="113">
        <v>0</v>
      </c>
    </row>
    <row r="309" spans="2:18" s="1" customFormat="1" ht="6.95" customHeight="1">
      <c r="B309" s="62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4"/>
    </row>
  </sheetData>
  <sheetProtection password="CC35" sheet="1" objects="1" scenarios="1" formatCells="0" formatColumns="0" formatRows="0" sort="0" autoFilter="0"/>
  <mergeCells count="43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28:I128"/>
    <mergeCell ref="L128:M128"/>
    <mergeCell ref="N128:Q128"/>
    <mergeCell ref="F129:I129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89:I289"/>
    <mergeCell ref="L289:M289"/>
    <mergeCell ref="N289:Q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97:I297"/>
    <mergeCell ref="F298:I298"/>
    <mergeCell ref="L298:M298"/>
    <mergeCell ref="N298:Q298"/>
    <mergeCell ref="N303:Q303"/>
    <mergeCell ref="F304:I304"/>
    <mergeCell ref="L304:M304"/>
    <mergeCell ref="N304:Q304"/>
    <mergeCell ref="F305:I305"/>
    <mergeCell ref="L305:M305"/>
    <mergeCell ref="N305:Q305"/>
    <mergeCell ref="F299:I299"/>
    <mergeCell ref="L299:M299"/>
    <mergeCell ref="N299:Q299"/>
    <mergeCell ref="F301:I301"/>
    <mergeCell ref="L301:M301"/>
    <mergeCell ref="N301:Q301"/>
    <mergeCell ref="F302:I302"/>
    <mergeCell ref="L302:M302"/>
    <mergeCell ref="N302:Q302"/>
    <mergeCell ref="N308:Q308"/>
    <mergeCell ref="H1:K1"/>
    <mergeCell ref="S2:AC2"/>
    <mergeCell ref="F306:I306"/>
    <mergeCell ref="L306:M306"/>
    <mergeCell ref="N306:Q306"/>
    <mergeCell ref="F307:I307"/>
    <mergeCell ref="L307:M307"/>
    <mergeCell ref="N307:Q307"/>
    <mergeCell ref="N127:Q127"/>
    <mergeCell ref="N130:Q130"/>
    <mergeCell ref="N141:Q141"/>
    <mergeCell ref="N152:Q152"/>
    <mergeCell ref="N177:Q177"/>
    <mergeCell ref="N194:Q194"/>
    <mergeCell ref="N213:Q213"/>
    <mergeCell ref="N228:Q228"/>
    <mergeCell ref="N245:Q245"/>
    <mergeCell ref="N268:Q268"/>
    <mergeCell ref="N288:Q288"/>
    <mergeCell ref="N295:Q295"/>
    <mergeCell ref="N300:Q300"/>
    <mergeCell ref="F303:I303"/>
    <mergeCell ref="L303:M303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asus-PC\asus</dc:creator>
  <cp:keywords/>
  <dc:description/>
  <cp:lastModifiedBy>asus</cp:lastModifiedBy>
  <dcterms:created xsi:type="dcterms:W3CDTF">2017-01-18T17:53:09Z</dcterms:created>
  <dcterms:modified xsi:type="dcterms:W3CDTF">2017-01-18T17:57:37Z</dcterms:modified>
  <cp:category/>
  <cp:version/>
  <cp:contentType/>
  <cp:contentStatus/>
</cp:coreProperties>
</file>