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<sst xmlns="http://schemas.openxmlformats.org/spreadsheetml/2006/main" count="515" uniqueCount="212">
  <si>
    <t>Krycí list rozpočtu</t>
  </si>
  <si>
    <t>Název stavby:</t>
  </si>
  <si>
    <t>VÝMĚNA OKEN</t>
  </si>
  <si>
    <t>Objednatel:</t>
  </si>
  <si>
    <t>MĚSTSKÝ ÚŘAD ŠLUKNOV</t>
  </si>
  <si>
    <t>IČ/DIČ:</t>
  </si>
  <si>
    <t>Druh stavby:</t>
  </si>
  <si>
    <t>OBJEKT ZŠ</t>
  </si>
  <si>
    <t>Projektant:</t>
  </si>
  <si>
    <t>FORWOOD,ING.VÁCLAV JÁRA</t>
  </si>
  <si>
    <t>Lokalita:</t>
  </si>
  <si>
    <t>ŠLUKNOV ,J.VOHRADSKÉHO</t>
  </si>
  <si>
    <t>Zhotovitel:</t>
  </si>
  <si>
    <t>BUDE VYBRÁN</t>
  </si>
  <si>
    <t>Začátek výstavby:</t>
  </si>
  <si>
    <t xml:space="preserve"> </t>
  </si>
  <si>
    <t>Konec výstavby:</t>
  </si>
  <si>
    <t>Položek:</t>
  </si>
  <si>
    <t>50</t>
  </si>
  <si>
    <t>JKSO:</t>
  </si>
  <si>
    <t>Zpracoval:</t>
  </si>
  <si>
    <t>IIČVDF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</si>
  <si>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</si>
  <si>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</si>
  <si>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</si>
  <si>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</si>
  <si>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</si>
  <si>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</si>
  <si>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</si>
  <si>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</si>
  <si>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</si>
  <si>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</si>
  <si>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</si>
  <si>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</si>
  <si>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</si>
  <si>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</si>
  <si>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</si>
  <si>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</si>
  <si>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</si>
  <si>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</si>
  <si>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</si>
  <si>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</si>
  <si>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</si>
  <si>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</si>
  <si>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</si>
  <si>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</si>
  <si>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</si>
  <si>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</si>
  <si>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</si>
  <si>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</si>
  <si>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</si>
  <si>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</si>
  <si>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</si>
  <si>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</si>
  <si>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</si>
  <si>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</si>
  <si>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</si>
  <si>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</si>
  <si>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</si>
  <si>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</si>
  <si>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</si>
  <si>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</si>
  <si>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</si>
  <si>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</si>
  <si>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</si>
  <si>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</si>
  <si>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</si>
  <si>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</si>
  <si>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</si>
  <si>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</si>
  <si>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</si>
  <si>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</si>
  <si>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</si>
  <si>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</si>
  <si>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</si>
  <si>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</si>
  <si>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</si>
  <si>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Stavební rozpočet</t>
  </si>
  <si>
    <t>Doba výstavby:</t>
  </si>
  <si>
    <t>Zpracováno dne: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</si>
  <si>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</si>
  <si>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</si>
  <si>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</si>
  <si>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</si>
  <si>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</si>
  <si>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</si>
  <si>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</si>
  <si>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</si>
  <si>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</si>
  <si>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</si>
  <si>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</si>
  <si>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</si>
  <si>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</si>
  <si>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</si>
  <si>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</si>
  <si>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</si>
  <si>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</si>
  <si>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</si>
  <si>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</si>
  <si>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</si>
  <si>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</si>
  <si>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</si>
  <si>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</si>
  <si>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</si>
  <si>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Okna ozn.06</t>
  </si>
  <si>
    <t>61</t>
  </si>
  <si>
    <t>Úprava povrchů vnitřní</t>
  </si>
  <si>
    <t>HS</t>
  </si>
  <si>
    <t>1</t>
  </si>
  <si>
    <t>612425931R00</t>
  </si>
  <si>
    <t>Omítka vápenná vnitřního ostění - štuková</t>
  </si>
  <si>
    <t>m2</t>
  </si>
  <si>
    <t>RTS II / 2014</t>
  </si>
  <si>
    <t>61_</t>
  </si>
  <si>
    <t>6_</t>
  </si>
  <si>
    <t>B_</t>
  </si>
  <si>
    <t>36   dle PD se zapěněním</t>
  </si>
  <si>
    <t>64</t>
  </si>
  <si>
    <t>Výplně otvorů</t>
  </si>
  <si>
    <t>2</t>
  </si>
  <si>
    <t>641952451R00</t>
  </si>
  <si>
    <t>Osazení rámů okenních dřevěných, plocha do 10 m2</t>
  </si>
  <si>
    <t>kus</t>
  </si>
  <si>
    <t>64_</t>
  </si>
  <si>
    <t>12</t>
  </si>
  <si>
    <t>3</t>
  </si>
  <si>
    <t>61111121</t>
  </si>
  <si>
    <t>Okno dřevěné dle PD</t>
  </si>
  <si>
    <t>0</t>
  </si>
  <si>
    <t>68,04- 06</t>
  </si>
  <si>
    <t>764</t>
  </si>
  <si>
    <t>Konstrukce klempířské</t>
  </si>
  <si>
    <t>PS</t>
  </si>
  <si>
    <t>4</t>
  </si>
  <si>
    <t>764510410R00</t>
  </si>
  <si>
    <t>Oplechování přechodové lišty Ti Zn, rš 100 mm</t>
  </si>
  <si>
    <t>m</t>
  </si>
  <si>
    <t>764_</t>
  </si>
  <si>
    <t>76_</t>
  </si>
  <si>
    <t>25,2</t>
  </si>
  <si>
    <t>766</t>
  </si>
  <si>
    <t>Konstrukce truhlářské</t>
  </si>
  <si>
    <t>5</t>
  </si>
  <si>
    <t>766694113R00</t>
  </si>
  <si>
    <t>Montáž a dodádka  parapetních desek  dle PD</t>
  </si>
  <si>
    <t>766_</t>
  </si>
  <si>
    <t>27,6   včetně úprav pro osazení desek dle PD</t>
  </si>
  <si>
    <t>784</t>
  </si>
  <si>
    <t>Malby</t>
  </si>
  <si>
    <t>6</t>
  </si>
  <si>
    <t>784164112R00</t>
  </si>
  <si>
    <t>Malba HET univerzál., bílá,penetrace</t>
  </si>
  <si>
    <t>RTS I / 2014</t>
  </si>
  <si>
    <t>784_</t>
  </si>
  <si>
    <t>78_</t>
  </si>
  <si>
    <t>36*2   jen opravy</t>
  </si>
  <si>
    <t>90</t>
  </si>
  <si>
    <t>Hodinové zúčtovací sazby (HZS)</t>
  </si>
  <si>
    <t>7</t>
  </si>
  <si>
    <t>900      RT1</t>
  </si>
  <si>
    <t>HZS zakrývání vybaveností folií</t>
  </si>
  <si>
    <t>soub</t>
  </si>
  <si>
    <t>90_</t>
  </si>
  <si>
    <t>9_</t>
  </si>
  <si>
    <t>96</t>
  </si>
  <si>
    <t>Bourání konstrukcí</t>
  </si>
  <si>
    <t>8</t>
  </si>
  <si>
    <t>968062355R00</t>
  </si>
  <si>
    <t>Vybourání dřevěných rámů oken dvojitých</t>
  </si>
  <si>
    <t>96_</t>
  </si>
  <si>
    <t>2,1*2,7*12   06</t>
  </si>
  <si>
    <t>9</t>
  </si>
  <si>
    <t>968095001R00</t>
  </si>
  <si>
    <t>Bourání parapetů dřevěných š. do 25 cm</t>
  </si>
  <si>
    <t>12*2,3</t>
  </si>
  <si>
    <t>H01</t>
  </si>
  <si>
    <t>Budovy občanské výstavby</t>
  </si>
  <si>
    <t>PR</t>
  </si>
  <si>
    <t>10</t>
  </si>
  <si>
    <t>998011002R00</t>
  </si>
  <si>
    <t>Přesun hmot pro budovy zděné výšky do 12 m</t>
  </si>
  <si>
    <t>t</t>
  </si>
  <si>
    <t>H01_</t>
  </si>
  <si>
    <t>4,59</t>
  </si>
  <si>
    <t>S</t>
  </si>
  <si>
    <t>Přesuny sutí</t>
  </si>
  <si>
    <t>11</t>
  </si>
  <si>
    <t>979081121R00</t>
  </si>
  <si>
    <t>úklid a likvidace sutí</t>
  </si>
  <si>
    <t>S_</t>
  </si>
  <si>
    <t>Okna ozn.02</t>
  </si>
  <si>
    <t>C_</t>
  </si>
  <si>
    <t>44,61   dle PD se zapěněním</t>
  </si>
  <si>
    <t>13</t>
  </si>
  <si>
    <t>16</t>
  </si>
  <si>
    <t>14</t>
  </si>
  <si>
    <t>67,824   dle popisu a tabulky PD</t>
  </si>
  <si>
    <t>15</t>
  </si>
  <si>
    <t>Oplechování přechodová lišta Ti Zn, rš 100 mm</t>
  </si>
  <si>
    <t>25,12</t>
  </si>
  <si>
    <t>28,32   včetně úprav pro osazení desky dle PD</t>
  </si>
  <si>
    <t>17</t>
  </si>
  <si>
    <t>44,61*2   jen opravy</t>
  </si>
  <si>
    <t>18</t>
  </si>
  <si>
    <t>19</t>
  </si>
  <si>
    <t>1,57*2,7*16   02</t>
  </si>
  <si>
    <t>20</t>
  </si>
  <si>
    <t>16*1,7</t>
  </si>
  <si>
    <t>21</t>
  </si>
  <si>
    <t>4,58</t>
  </si>
  <si>
    <t>22</t>
  </si>
  <si>
    <t>Celkem: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</si>
</sst>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2">
    <font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sz val="18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6" fontId="2" fillId="0" borderId="8" xfId="0" applyNumberFormat="1" applyFont="1" applyFill="1" applyBorder="1" applyAlignment="1" applyProtection="1">
      <alignment horizontal="left" vertical="center"/>
      <protection/>
    </xf>
    <xf numFmtId="165" fontId="4" fillId="0" borderId="9" xfId="0" applyNumberFormat="1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Fill="1" applyBorder="1" applyAlignment="1" applyProtection="1">
      <alignment horizontal="left" vertical="center"/>
      <protection/>
    </xf>
    <xf numFmtId="165" fontId="7" fillId="0" borderId="11" xfId="0" applyNumberFormat="1" applyFont="1" applyFill="1" applyBorder="1" applyAlignment="1" applyProtection="1">
      <alignment horizontal="left" vertical="center"/>
      <protection/>
    </xf>
    <xf numFmtId="165" fontId="8" fillId="0" borderId="10" xfId="0" applyNumberFormat="1" applyFont="1" applyFill="1" applyBorder="1" applyAlignment="1" applyProtection="1">
      <alignment horizontal="left" vertical="center"/>
      <protection/>
    </xf>
    <xf numFmtId="167" fontId="8" fillId="0" borderId="10" xfId="0" applyNumberFormat="1" applyFont="1" applyFill="1" applyBorder="1" applyAlignment="1" applyProtection="1">
      <alignment horizontal="right" vertical="center"/>
      <protection/>
    </xf>
    <xf numFmtId="165" fontId="7" fillId="0" borderId="12" xfId="0" applyNumberFormat="1" applyFont="1" applyFill="1" applyBorder="1" applyAlignment="1" applyProtection="1">
      <alignment horizontal="left" vertical="center"/>
      <protection/>
    </xf>
    <xf numFmtId="165" fontId="8" fillId="0" borderId="10" xfId="0" applyNumberFormat="1" applyFont="1" applyFill="1" applyBorder="1" applyAlignment="1" applyProtection="1">
      <alignment horizontal="right" vertical="center"/>
      <protection/>
    </xf>
    <xf numFmtId="165" fontId="7" fillId="0" borderId="10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7" fontId="8" fillId="0" borderId="13" xfId="0" applyNumberFormat="1" applyFont="1" applyFill="1" applyBorder="1" applyAlignment="1" applyProtection="1">
      <alignment horizontal="right" vertical="center"/>
      <protection/>
    </xf>
    <xf numFmtId="164" fontId="2" fillId="0" borderId="14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5" fontId="7" fillId="2" borderId="15" xfId="0" applyNumberFormat="1" applyFont="1" applyFill="1" applyBorder="1" applyAlignment="1" applyProtection="1">
      <alignment horizontal="left" vertical="center"/>
      <protection/>
    </xf>
    <xf numFmtId="167" fontId="7" fillId="2" borderId="16" xfId="0" applyNumberFormat="1" applyFont="1" applyFill="1" applyBorder="1" applyAlignment="1" applyProtection="1">
      <alignment horizontal="right" vertical="center"/>
      <protection/>
    </xf>
    <xf numFmtId="164" fontId="2" fillId="0" borderId="7" xfId="0" applyNumberFormat="1" applyFont="1" applyFill="1" applyBorder="1" applyAlignment="1" applyProtection="1">
      <alignment vertical="center"/>
      <protection/>
    </xf>
    <xf numFmtId="164" fontId="2" fillId="0" borderId="17" xfId="0" applyNumberFormat="1" applyFont="1" applyFill="1" applyBorder="1" applyAlignment="1" applyProtection="1">
      <alignment vertical="center"/>
      <protection/>
    </xf>
    <xf numFmtId="165" fontId="8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19" xfId="0" applyNumberFormat="1" applyFont="1" applyFill="1" applyBorder="1" applyAlignment="1" applyProtection="1">
      <alignment vertical="center"/>
      <protection/>
    </xf>
    <xf numFmtId="165" fontId="8" fillId="0" borderId="20" xfId="0" applyNumberFormat="1" applyFont="1" applyFill="1" applyBorder="1" applyAlignment="1" applyProtection="1">
      <alignment horizontal="left" vertical="center"/>
      <protection/>
    </xf>
    <xf numFmtId="165" fontId="8" fillId="0" borderId="21" xfId="0" applyNumberFormat="1" applyFont="1" applyFill="1" applyBorder="1" applyAlignment="1" applyProtection="1">
      <alignment horizontal="left" vertical="center"/>
      <protection/>
    </xf>
    <xf numFmtId="165" fontId="9" fillId="0" borderId="22" xfId="0" applyNumberFormat="1" applyFont="1" applyFill="1" applyBorder="1" applyAlignment="1" applyProtection="1">
      <alignment horizontal="left" vertical="center"/>
      <protection/>
    </xf>
    <xf numFmtId="164" fontId="2" fillId="0" borderId="22" xfId="0" applyNumberFormat="1" applyFont="1" applyFill="1" applyBorder="1" applyAlignment="1" applyProtection="1">
      <alignment vertical="center"/>
      <protection/>
    </xf>
    <xf numFmtId="165" fontId="7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2" fillId="0" borderId="10" xfId="0" applyNumberFormat="1" applyFont="1" applyFill="1" applyBorder="1" applyAlignment="1" applyProtection="1">
      <alignment horizontal="left" vertical="center"/>
      <protection/>
    </xf>
    <xf numFmtId="167" fontId="2" fillId="0" borderId="10" xfId="0" applyNumberFormat="1" applyFont="1" applyFill="1" applyBorder="1" applyAlignment="1" applyProtection="1">
      <alignment horizontal="right" vertical="center"/>
      <protection/>
    </xf>
    <xf numFmtId="165" fontId="2" fillId="0" borderId="13" xfId="0" applyNumberFormat="1" applyFont="1" applyFill="1" applyBorder="1" applyAlignment="1" applyProtection="1">
      <alignment horizontal="left" vertical="center"/>
      <protection/>
    </xf>
    <xf numFmtId="167" fontId="2" fillId="0" borderId="13" xfId="0" applyNumberFormat="1" applyFont="1" applyFill="1" applyBorder="1" applyAlignment="1" applyProtection="1">
      <alignment horizontal="righ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right" vertical="center"/>
      <protection/>
    </xf>
    <xf numFmtId="167" fontId="3" fillId="0" borderId="25" xfId="0" applyNumberFormat="1" applyFont="1" applyFill="1" applyBorder="1" applyAlignment="1" applyProtection="1">
      <alignment horizontal="right" vertical="center"/>
      <protection/>
    </xf>
    <xf numFmtId="164" fontId="2" fillId="0" borderId="26" xfId="0" applyNumberFormat="1" applyFont="1" applyFill="1" applyBorder="1" applyAlignment="1" applyProtection="1">
      <alignment vertical="center"/>
      <protection/>
    </xf>
    <xf numFmtId="165" fontId="7" fillId="0" borderId="25" xfId="0" applyNumberFormat="1" applyFont="1" applyFill="1" applyBorder="1" applyAlignment="1" applyProtection="1">
      <alignment horizontal="left" vertical="center"/>
      <protection/>
    </xf>
    <xf numFmtId="167" fontId="7" fillId="0" borderId="25" xfId="0" applyNumberFormat="1" applyFont="1" applyFill="1" applyBorder="1" applyAlignment="1" applyProtection="1">
      <alignment horizontal="right" vertical="center"/>
      <protection/>
    </xf>
    <xf numFmtId="165" fontId="10" fillId="0" borderId="1" xfId="0" applyNumberFormat="1" applyFont="1" applyFill="1" applyBorder="1" applyAlignment="1" applyProtection="1">
      <alignment horizontal="center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27" xfId="0" applyNumberFormat="1" applyFont="1" applyFill="1" applyBorder="1" applyAlignment="1" applyProtection="1">
      <alignment horizontal="left" vertical="center" wrapText="1"/>
      <protection/>
    </xf>
    <xf numFmtId="164" fontId="2" fillId="0" borderId="23" xfId="0" applyNumberFormat="1" applyFont="1" applyFill="1" applyBorder="1" applyAlignment="1" applyProtection="1">
      <alignment horizontal="left" vertical="center" wrapText="1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6" fontId="2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8" xfId="0" applyNumberFormat="1" applyFont="1" applyFill="1" applyBorder="1" applyAlignment="1" applyProtection="1">
      <alignment horizontal="left" vertical="center" wrapText="1"/>
      <protection/>
    </xf>
    <xf numFmtId="165" fontId="3" fillId="0" borderId="29" xfId="0" applyNumberFormat="1" applyFont="1" applyFill="1" applyBorder="1" applyAlignment="1" applyProtection="1">
      <alignment horizontal="left" vertical="center"/>
      <protection/>
    </xf>
    <xf numFmtId="165" fontId="3" fillId="0" borderId="30" xfId="0" applyNumberFormat="1" applyFont="1" applyFill="1" applyBorder="1" applyAlignment="1" applyProtection="1">
      <alignment horizontal="left" vertical="center"/>
      <protection/>
    </xf>
    <xf numFmtId="165" fontId="3" fillId="0" borderId="30" xfId="0" applyNumberFormat="1" applyFont="1" applyFill="1" applyBorder="1" applyAlignment="1" applyProtection="1">
      <alignment horizontal="center" vertical="center"/>
      <protection/>
    </xf>
    <xf numFmtId="165" fontId="3" fillId="0" borderId="31" xfId="0" applyNumberFormat="1" applyFont="1" applyFill="1" applyBorder="1" applyAlignment="1" applyProtection="1">
      <alignment horizontal="center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horizontal="left" vertical="center"/>
      <protection/>
    </xf>
    <xf numFmtId="165" fontId="2" fillId="0" borderId="33" xfId="0" applyNumberFormat="1" applyFont="1" applyFill="1" applyBorder="1" applyAlignment="1" applyProtection="1">
      <alignment horizontal="left" vertical="center"/>
      <protection/>
    </xf>
    <xf numFmtId="165" fontId="3" fillId="0" borderId="33" xfId="0" applyNumberFormat="1" applyFont="1" applyFill="1" applyBorder="1" applyAlignment="1" applyProtection="1">
      <alignment horizontal="left" vertical="center"/>
      <protection/>
    </xf>
    <xf numFmtId="165" fontId="3" fillId="0" borderId="34" xfId="0" applyNumberFormat="1" applyFont="1" applyFill="1" applyBorder="1" applyAlignment="1" applyProtection="1">
      <alignment horizontal="right" vertical="center"/>
      <protection/>
    </xf>
    <xf numFmtId="165" fontId="3" fillId="0" borderId="35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36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2" fillId="3" borderId="10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11" fillId="0" borderId="0" xfId="0" applyNumberFormat="1" applyFont="1" applyFill="1" applyBorder="1" applyAlignment="1" applyProtection="1">
      <alignment horizontal="left" vertical="center"/>
      <protection/>
    </xf>
    <xf numFmtId="167" fontId="11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5" fontId="9" fillId="0" borderId="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C79" sqref="C79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57421875" style="0" customWidth="1"/>
  </cols>
  <sheetData>
    <row r="1" spans="1:9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2" t="s">
        <v>1</v>
      </c>
      <c r="B2" s="2"/>
      <c r="C2" s="3" t="s">
        <v>2</v>
      </c>
      <c r="D2" s="3"/>
      <c r="E2" s="4" t="s">
        <v>3</v>
      </c>
      <c r="F2" s="4" t="s">
        <v>4</v>
      </c>
      <c r="G2" s="4"/>
      <c r="H2" s="4" t="s">
        <v>5</v>
      </c>
      <c r="I2" s="5"/>
      <c r="J2" s="6"/>
    </row>
    <row r="3" spans="1:10" ht="12.75">
      <c r="A3" s="2"/>
      <c r="B3" s="2"/>
      <c r="C3" s="3"/>
      <c r="D3" s="3"/>
      <c r="E3" s="4"/>
      <c r="F3" s="4"/>
      <c r="G3" s="4"/>
      <c r="H3" s="4"/>
      <c r="I3" s="5"/>
      <c r="J3" s="6"/>
    </row>
    <row r="4" spans="1:10" ht="12.75" customHeight="1">
      <c r="A4" s="7" t="s">
        <v>6</v>
      </c>
      <c r="B4" s="7"/>
      <c r="C4" s="8" t="s">
        <v>7</v>
      </c>
      <c r="D4" s="8"/>
      <c r="E4" s="8" t="s">
        <v>8</v>
      </c>
      <c r="F4" s="8" t="s">
        <v>9</v>
      </c>
      <c r="G4" s="8"/>
      <c r="H4" s="8" t="s">
        <v>5</v>
      </c>
      <c r="I4" s="9"/>
      <c r="J4" s="6"/>
    </row>
    <row r="5" spans="1:10" ht="12.75">
      <c r="A5" s="7"/>
      <c r="B5" s="7"/>
      <c r="C5" s="8"/>
      <c r="D5" s="8"/>
      <c r="E5" s="8"/>
      <c r="F5" s="8"/>
      <c r="G5" s="8"/>
      <c r="H5" s="8"/>
      <c r="I5" s="9"/>
      <c r="J5" s="6"/>
    </row>
    <row r="6" spans="1:10" ht="12.75" customHeight="1">
      <c r="A6" s="7" t="s">
        <v>10</v>
      </c>
      <c r="B6" s="7"/>
      <c r="C6" s="8" t="s">
        <v>11</v>
      </c>
      <c r="D6" s="8"/>
      <c r="E6" s="8" t="s">
        <v>12</v>
      </c>
      <c r="F6" s="8" t="s">
        <v>13</v>
      </c>
      <c r="G6" s="8"/>
      <c r="H6" s="8" t="s">
        <v>5</v>
      </c>
      <c r="I6" s="9"/>
      <c r="J6" s="6"/>
    </row>
    <row r="7" spans="1:10" ht="12.75">
      <c r="A7" s="7"/>
      <c r="B7" s="7"/>
      <c r="C7" s="8"/>
      <c r="D7" s="8"/>
      <c r="E7" s="8"/>
      <c r="F7" s="8"/>
      <c r="G7" s="8"/>
      <c r="H7" s="8"/>
      <c r="I7" s="9"/>
      <c r="J7" s="6"/>
    </row>
    <row r="8" spans="1:10" ht="12.75" customHeight="1">
      <c r="A8" s="7" t="s">
        <v>14</v>
      </c>
      <c r="B8" s="7"/>
      <c r="C8" s="10" t="s">
        <v>15</v>
      </c>
      <c r="D8" s="10"/>
      <c r="E8" s="8" t="s">
        <v>16</v>
      </c>
      <c r="F8" s="11"/>
      <c r="G8" s="11"/>
      <c r="H8" s="10" t="s">
        <v>17</v>
      </c>
      <c r="I8" s="9" t="s">
        <v>18</v>
      </c>
      <c r="J8" s="6"/>
    </row>
    <row r="9" spans="1:10" ht="12.75">
      <c r="A9" s="7"/>
      <c r="B9" s="7"/>
      <c r="C9" s="10"/>
      <c r="D9" s="10"/>
      <c r="E9" s="8"/>
      <c r="F9" s="8"/>
      <c r="G9" s="11"/>
      <c r="H9" s="10"/>
      <c r="I9" s="9"/>
      <c r="J9" s="6"/>
    </row>
    <row r="10" spans="1:10" ht="12.75" customHeight="1">
      <c r="A10" s="12" t="s">
        <v>19</v>
      </c>
      <c r="B10" s="12"/>
      <c r="C10" s="13"/>
      <c r="D10" s="13"/>
      <c r="E10" s="13" t="s">
        <v>20</v>
      </c>
      <c r="F10" s="13" t="s">
        <v>21</v>
      </c>
      <c r="G10" s="13"/>
      <c r="H10" s="14" t="s">
        <v>22</v>
      </c>
      <c r="I10" s="15">
        <v>42154</v>
      </c>
      <c r="J10" s="6"/>
    </row>
    <row r="11" spans="1:10" ht="12.75">
      <c r="A11" s="12"/>
      <c r="B11" s="12"/>
      <c r="C11" s="13"/>
      <c r="D11" s="13"/>
      <c r="E11" s="13"/>
      <c r="F11" s="13"/>
      <c r="G11" s="13"/>
      <c r="H11" s="14"/>
      <c r="I11" s="15"/>
      <c r="J11" s="6"/>
    </row>
    <row r="12" spans="1:9" ht="23.25" customHeight="1">
      <c r="A12" s="16" t="s">
        <v>23</v>
      </c>
      <c r="B12" s="16"/>
      <c r="C12" s="16"/>
      <c r="D12" s="16"/>
      <c r="E12" s="16"/>
      <c r="F12" s="16"/>
      <c r="G12" s="16"/>
      <c r="H12" s="16"/>
      <c r="I12" s="16"/>
    </row>
    <row r="13" spans="1:10" ht="26.25" customHeight="1">
      <c r="A13" s="17" t="s">
        <v>24</v>
      </c>
      <c r="B13" s="18" t="s">
        <v>25</v>
      </c>
      <c r="C13" s="18"/>
      <c r="D13" s="17" t="s">
        <v>26</v>
      </c>
      <c r="E13" s="18" t="s">
        <v>27</v>
      </c>
      <c r="F13" s="18"/>
      <c r="G13" s="17" t="s">
        <v>28</v>
      </c>
      <c r="H13" s="18" t="s">
        <v>29</v>
      </c>
      <c r="I13" s="18"/>
      <c r="J13" s="6"/>
    </row>
    <row r="14" spans="1:10" ht="15" customHeight="1">
      <c r="A14" s="19" t="s">
        <v>30</v>
      </c>
      <c r="B14" s="20" t="s">
        <v>31</v>
      </c>
      <c r="C14" s="21">
        <f>SUM('Stavební rozpočet'!R12:R71)</f>
        <v>0</v>
      </c>
      <c r="D14" s="20" t="s">
        <v>32</v>
      </c>
      <c r="E14" s="20"/>
      <c r="F14" s="21">
        <f>VORN!I15</f>
        <v>0</v>
      </c>
      <c r="G14" s="20" t="s">
        <v>33</v>
      </c>
      <c r="H14" s="20"/>
      <c r="I14" s="21">
        <f>VORN!I21</f>
        <v>0</v>
      </c>
      <c r="J14" s="6"/>
    </row>
    <row r="15" spans="1:10" ht="15" customHeight="1">
      <c r="A15" s="22"/>
      <c r="B15" s="20" t="s">
        <v>34</v>
      </c>
      <c r="C15" s="21">
        <f>SUM('Stavební rozpočet'!S12:S71)</f>
        <v>0</v>
      </c>
      <c r="D15" s="20" t="s">
        <v>35</v>
      </c>
      <c r="E15" s="20"/>
      <c r="F15" s="21">
        <f>VORN!I16</f>
        <v>0</v>
      </c>
      <c r="G15" s="20" t="s">
        <v>36</v>
      </c>
      <c r="H15" s="20"/>
      <c r="I15" s="21">
        <f>VORN!I22</f>
        <v>0</v>
      </c>
      <c r="J15" s="6"/>
    </row>
    <row r="16" spans="1:10" ht="15" customHeight="1">
      <c r="A16" s="19" t="s">
        <v>37</v>
      </c>
      <c r="B16" s="20" t="s">
        <v>31</v>
      </c>
      <c r="C16" s="21">
        <f>SUM('Stavební rozpočet'!T12:T71)</f>
        <v>0</v>
      </c>
      <c r="D16" s="20" t="s">
        <v>38</v>
      </c>
      <c r="E16" s="20"/>
      <c r="F16" s="21">
        <f>VORN!I17</f>
        <v>0</v>
      </c>
      <c r="G16" s="20" t="s">
        <v>39</v>
      </c>
      <c r="H16" s="20"/>
      <c r="I16" s="21">
        <f>VORN!I23</f>
        <v>0</v>
      </c>
      <c r="J16" s="6"/>
    </row>
    <row r="17" spans="1:10" ht="15" customHeight="1">
      <c r="A17" s="22"/>
      <c r="B17" s="20" t="s">
        <v>34</v>
      </c>
      <c r="C17" s="21">
        <f>SUM('Stavební rozpočet'!U12:U71)</f>
        <v>0</v>
      </c>
      <c r="D17" s="20"/>
      <c r="E17" s="20"/>
      <c r="F17" s="23"/>
      <c r="G17" s="20" t="s">
        <v>40</v>
      </c>
      <c r="H17" s="20"/>
      <c r="I17" s="21">
        <f>VORN!I24</f>
        <v>0</v>
      </c>
      <c r="J17" s="6"/>
    </row>
    <row r="18" spans="1:10" ht="15" customHeight="1">
      <c r="A18" s="19" t="s">
        <v>41</v>
      </c>
      <c r="B18" s="20" t="s">
        <v>31</v>
      </c>
      <c r="C18" s="21">
        <f>SUM('Stavební rozpočet'!V12:V71)</f>
        <v>0</v>
      </c>
      <c r="D18" s="20"/>
      <c r="E18" s="20"/>
      <c r="F18" s="23"/>
      <c r="G18" s="20" t="s">
        <v>42</v>
      </c>
      <c r="H18" s="20"/>
      <c r="I18" s="21">
        <f>VORN!I25</f>
        <v>0</v>
      </c>
      <c r="J18" s="6"/>
    </row>
    <row r="19" spans="1:10" ht="15" customHeight="1">
      <c r="A19" s="22"/>
      <c r="B19" s="20" t="s">
        <v>34</v>
      </c>
      <c r="C19" s="21">
        <f>SUM('Stavební rozpočet'!W12:W71)</f>
        <v>0</v>
      </c>
      <c r="D19" s="20"/>
      <c r="E19" s="20"/>
      <c r="F19" s="23"/>
      <c r="G19" s="20" t="s">
        <v>43</v>
      </c>
      <c r="H19" s="20"/>
      <c r="I19" s="21">
        <f>VORN!I26</f>
        <v>0</v>
      </c>
      <c r="J19" s="6"/>
    </row>
    <row r="20" spans="1:10" ht="15" customHeight="1">
      <c r="A20" s="24" t="s">
        <v>44</v>
      </c>
      <c r="B20" s="24"/>
      <c r="C20" s="21">
        <f>SUM('Stavební rozpočet'!X12:X71)</f>
        <v>0</v>
      </c>
      <c r="D20" s="20"/>
      <c r="E20" s="20"/>
      <c r="F20" s="23"/>
      <c r="G20" s="20"/>
      <c r="H20" s="20"/>
      <c r="I20" s="23"/>
      <c r="J20" s="6"/>
    </row>
    <row r="21" spans="1:10" ht="15" customHeight="1">
      <c r="A21" s="24" t="s">
        <v>45</v>
      </c>
      <c r="B21" s="24"/>
      <c r="C21" s="21">
        <f>SUM('Stavební rozpočet'!P12:P71)</f>
        <v>0</v>
      </c>
      <c r="D21" s="20"/>
      <c r="E21" s="20"/>
      <c r="F21" s="23"/>
      <c r="G21" s="20"/>
      <c r="H21" s="20"/>
      <c r="I21" s="23"/>
      <c r="J21" s="6"/>
    </row>
    <row r="22" spans="1:10" ht="16.5" customHeight="1">
      <c r="A22" s="24" t="s">
        <v>46</v>
      </c>
      <c r="B22" s="24"/>
      <c r="C22" s="21">
        <f>SUM(C14:C21)</f>
        <v>0</v>
      </c>
      <c r="D22" s="24" t="s">
        <v>47</v>
      </c>
      <c r="E22" s="24"/>
      <c r="F22" s="21">
        <f>SUM(F14:F21)</f>
        <v>0</v>
      </c>
      <c r="G22" s="24" t="s">
        <v>48</v>
      </c>
      <c r="H22" s="24"/>
      <c r="I22" s="21">
        <f>SUM(I14:I21)</f>
        <v>0</v>
      </c>
      <c r="J22" s="6"/>
    </row>
    <row r="23" spans="1:10" ht="15" customHeight="1">
      <c r="A23" s="25"/>
      <c r="B23" s="25"/>
      <c r="C23" s="26"/>
      <c r="D23" s="24" t="s">
        <v>49</v>
      </c>
      <c r="E23" s="24"/>
      <c r="F23" s="27">
        <v>0</v>
      </c>
      <c r="G23" s="24" t="s">
        <v>50</v>
      </c>
      <c r="H23" s="24"/>
      <c r="I23" s="21">
        <v>0</v>
      </c>
      <c r="J23" s="6"/>
    </row>
    <row r="24" spans="4:10" ht="15" customHeight="1">
      <c r="D24" s="25"/>
      <c r="E24" s="25"/>
      <c r="F24" s="28"/>
      <c r="G24" s="24" t="s">
        <v>51</v>
      </c>
      <c r="H24" s="24"/>
      <c r="I24" s="21">
        <f>vorn_sum</f>
        <v>0</v>
      </c>
      <c r="J24" s="6"/>
    </row>
    <row r="25" spans="6:10" ht="15" customHeight="1">
      <c r="F25" s="29"/>
      <c r="G25" s="24" t="s">
        <v>52</v>
      </c>
      <c r="H25" s="24"/>
      <c r="I25" s="21">
        <v>0</v>
      </c>
      <c r="J25" s="6"/>
    </row>
    <row r="26" spans="1:9" ht="12.75">
      <c r="A26" s="30"/>
      <c r="B26" s="30"/>
      <c r="C26" s="30"/>
      <c r="G26" s="25"/>
      <c r="H26" s="25"/>
      <c r="I26" s="25"/>
    </row>
    <row r="27" spans="1:9" ht="15" customHeight="1">
      <c r="A27" s="31" t="s">
        <v>53</v>
      </c>
      <c r="B27" s="31"/>
      <c r="C27" s="32">
        <f>SUM('Stavební rozpočet'!Z12:Z71)</f>
        <v>0</v>
      </c>
      <c r="D27" s="33"/>
      <c r="E27" s="30"/>
      <c r="F27" s="30"/>
      <c r="G27" s="30"/>
      <c r="H27" s="30"/>
      <c r="I27" s="30"/>
    </row>
    <row r="28" spans="1:10" ht="15" customHeight="1">
      <c r="A28" s="31" t="s">
        <v>54</v>
      </c>
      <c r="B28" s="31"/>
      <c r="C28" s="32">
        <f>SUM('Stavební rozpočet'!AA12:AA71)</f>
        <v>0</v>
      </c>
      <c r="D28" s="31" t="s">
        <v>55</v>
      </c>
      <c r="E28" s="31"/>
      <c r="F28" s="32">
        <f>ROUND(C28*(15/100),2)</f>
        <v>0</v>
      </c>
      <c r="G28" s="31" t="s">
        <v>56</v>
      </c>
      <c r="H28" s="31"/>
      <c r="I28" s="32">
        <f>SUM(C27:C29)</f>
        <v>0</v>
      </c>
      <c r="J28" s="6"/>
    </row>
    <row r="29" spans="1:10" ht="15" customHeight="1">
      <c r="A29" s="31" t="s">
        <v>57</v>
      </c>
      <c r="B29" s="31"/>
      <c r="C29" s="32">
        <f>SUM('Stavební rozpočet'!AB12:AB71)+(F22+I22+F23+I23+I24+I25)</f>
        <v>0</v>
      </c>
      <c r="D29" s="31" t="s">
        <v>58</v>
      </c>
      <c r="E29" s="31"/>
      <c r="F29" s="32">
        <f>ROUND(C29*(21/100),2)</f>
        <v>0</v>
      </c>
      <c r="G29" s="31" t="s">
        <v>59</v>
      </c>
      <c r="H29" s="31"/>
      <c r="I29" s="32">
        <f>SUM(F28:F29)+I28</f>
        <v>0</v>
      </c>
      <c r="J29" s="6"/>
    </row>
    <row r="30" spans="1:9" ht="12.75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4.25" customHeight="1">
      <c r="A31" s="35" t="s">
        <v>60</v>
      </c>
      <c r="B31" s="35"/>
      <c r="C31" s="35"/>
      <c r="D31" s="35" t="s">
        <v>61</v>
      </c>
      <c r="E31" s="35"/>
      <c r="F31" s="35"/>
      <c r="G31" s="35" t="s">
        <v>62</v>
      </c>
      <c r="H31" s="35"/>
      <c r="I31" s="35"/>
      <c r="J31" s="36"/>
    </row>
    <row r="32" spans="1:10" ht="14.25" customHeight="1">
      <c r="A32" s="37"/>
      <c r="B32" s="37"/>
      <c r="C32" s="37"/>
      <c r="D32" s="37"/>
      <c r="E32" s="37"/>
      <c r="F32" s="37"/>
      <c r="G32" s="37"/>
      <c r="H32" s="37"/>
      <c r="I32" s="37"/>
      <c r="J32" s="36"/>
    </row>
    <row r="33" spans="1:10" ht="14.25" customHeight="1">
      <c r="A33" s="37"/>
      <c r="B33" s="37"/>
      <c r="C33" s="37"/>
      <c r="D33" s="37"/>
      <c r="E33" s="37"/>
      <c r="F33" s="37"/>
      <c r="G33" s="37"/>
      <c r="H33" s="37"/>
      <c r="I33" s="37"/>
      <c r="J33" s="36"/>
    </row>
    <row r="34" spans="1:10" ht="14.25" customHeight="1">
      <c r="A34" s="37"/>
      <c r="B34" s="37"/>
      <c r="C34" s="37"/>
      <c r="D34" s="37"/>
      <c r="E34" s="37"/>
      <c r="F34" s="37"/>
      <c r="G34" s="37"/>
      <c r="H34" s="37"/>
      <c r="I34" s="37"/>
      <c r="J34" s="36"/>
    </row>
    <row r="35" spans="1:10" ht="14.25" customHeight="1">
      <c r="A35" s="38" t="s">
        <v>63</v>
      </c>
      <c r="B35" s="38"/>
      <c r="C35" s="38"/>
      <c r="D35" s="38" t="s">
        <v>63</v>
      </c>
      <c r="E35" s="38"/>
      <c r="F35" s="38"/>
      <c r="G35" s="38" t="s">
        <v>63</v>
      </c>
      <c r="H35" s="38"/>
      <c r="I35" s="38"/>
      <c r="J35" s="36"/>
    </row>
    <row r="36" spans="1:9" ht="11.25" customHeight="1">
      <c r="A36" s="39" t="s">
        <v>64</v>
      </c>
      <c r="B36" s="40"/>
      <c r="C36" s="40"/>
      <c r="D36" s="40"/>
      <c r="E36" s="40"/>
      <c r="F36" s="40"/>
      <c r="G36" s="40"/>
      <c r="H36" s="40"/>
      <c r="I36" s="40"/>
    </row>
    <row r="37" ht="27" customHeight="1"/>
    <row r="60" ht="14.25"/>
    <row r="61" ht="14.25"/>
    <row r="62" ht="14.25"/>
  </sheetData>
  <sheetProtection selectLockedCells="1" selectUnlockedCells="1"/>
  <mergeCells count="8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  <col min="10" max="16384" width="11.57421875" style="0" customWidth="1"/>
  </cols>
  <sheetData>
    <row r="1" spans="1:9" ht="72.75" customHeight="1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2" t="s">
        <v>1</v>
      </c>
      <c r="B2" s="2"/>
      <c r="C2" s="3" t="s">
        <v>2</v>
      </c>
      <c r="D2" s="3"/>
      <c r="E2" s="4" t="s">
        <v>3</v>
      </c>
      <c r="F2" s="4" t="s">
        <v>4</v>
      </c>
      <c r="G2" s="4"/>
      <c r="H2" s="4" t="s">
        <v>5</v>
      </c>
      <c r="I2" s="5"/>
      <c r="J2" s="6"/>
    </row>
    <row r="3" spans="1:10" ht="12.75">
      <c r="A3" s="2"/>
      <c r="B3" s="2"/>
      <c r="C3" s="3"/>
      <c r="D3" s="3"/>
      <c r="E3" s="4"/>
      <c r="F3" s="4"/>
      <c r="G3" s="4"/>
      <c r="H3" s="4"/>
      <c r="I3" s="5"/>
      <c r="J3" s="6"/>
    </row>
    <row r="4" spans="1:10" ht="12.75" customHeight="1">
      <c r="A4" s="7" t="s">
        <v>6</v>
      </c>
      <c r="B4" s="7"/>
      <c r="C4" s="8" t="s">
        <v>7</v>
      </c>
      <c r="D4" s="8"/>
      <c r="E4" s="8" t="s">
        <v>8</v>
      </c>
      <c r="F4" s="8" t="s">
        <v>9</v>
      </c>
      <c r="G4" s="8"/>
      <c r="H4" s="8" t="s">
        <v>5</v>
      </c>
      <c r="I4" s="9"/>
      <c r="J4" s="6"/>
    </row>
    <row r="5" spans="1:10" ht="12.75">
      <c r="A5" s="7"/>
      <c r="B5" s="7"/>
      <c r="C5" s="8"/>
      <c r="D5" s="8"/>
      <c r="E5" s="8"/>
      <c r="F5" s="8"/>
      <c r="G5" s="8"/>
      <c r="H5" s="8"/>
      <c r="I5" s="9"/>
      <c r="J5" s="6"/>
    </row>
    <row r="6" spans="1:10" ht="12.75" customHeight="1">
      <c r="A6" s="7" t="s">
        <v>10</v>
      </c>
      <c r="B6" s="7"/>
      <c r="C6" s="8" t="s">
        <v>11</v>
      </c>
      <c r="D6" s="8"/>
      <c r="E6" s="8" t="s">
        <v>12</v>
      </c>
      <c r="F6" s="8" t="s">
        <v>13</v>
      </c>
      <c r="G6" s="8"/>
      <c r="H6" s="8" t="s">
        <v>5</v>
      </c>
      <c r="I6" s="9"/>
      <c r="J6" s="6"/>
    </row>
    <row r="7" spans="1:10" ht="12.75">
      <c r="A7" s="7"/>
      <c r="B7" s="7"/>
      <c r="C7" s="8"/>
      <c r="D7" s="8"/>
      <c r="E7" s="8"/>
      <c r="F7" s="8"/>
      <c r="G7" s="8"/>
      <c r="H7" s="8"/>
      <c r="I7" s="9"/>
      <c r="J7" s="6"/>
    </row>
    <row r="8" spans="1:10" ht="12.75" customHeight="1">
      <c r="A8" s="7" t="s">
        <v>14</v>
      </c>
      <c r="B8" s="7"/>
      <c r="C8" s="10" t="s">
        <v>15</v>
      </c>
      <c r="D8" s="10"/>
      <c r="E8" s="8" t="s">
        <v>16</v>
      </c>
      <c r="F8" s="11"/>
      <c r="G8" s="11"/>
      <c r="H8" s="10" t="s">
        <v>17</v>
      </c>
      <c r="I8" s="9" t="s">
        <v>18</v>
      </c>
      <c r="J8" s="6"/>
    </row>
    <row r="9" spans="1:10" ht="12.75">
      <c r="A9" s="7"/>
      <c r="B9" s="7"/>
      <c r="C9" s="10"/>
      <c r="D9" s="10"/>
      <c r="E9" s="8"/>
      <c r="F9" s="8"/>
      <c r="G9" s="11"/>
      <c r="H9" s="10"/>
      <c r="I9" s="9"/>
      <c r="J9" s="6"/>
    </row>
    <row r="10" spans="1:10" ht="12.75" customHeight="1">
      <c r="A10" s="12" t="s">
        <v>19</v>
      </c>
      <c r="B10" s="12"/>
      <c r="C10" s="13"/>
      <c r="D10" s="13"/>
      <c r="E10" s="13" t="s">
        <v>20</v>
      </c>
      <c r="F10" s="13" t="s">
        <v>21</v>
      </c>
      <c r="G10" s="13"/>
      <c r="H10" s="14" t="s">
        <v>22</v>
      </c>
      <c r="I10" s="15">
        <v>42154</v>
      </c>
      <c r="J10" s="6"/>
    </row>
    <row r="11" spans="1:10" ht="12.75">
      <c r="A11" s="12"/>
      <c r="B11" s="12"/>
      <c r="C11" s="13"/>
      <c r="D11" s="13"/>
      <c r="E11" s="13"/>
      <c r="F11" s="13"/>
      <c r="G11" s="13"/>
      <c r="H11" s="14"/>
      <c r="I11" s="15"/>
      <c r="J11" s="6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5" customHeight="1">
      <c r="A13" s="41" t="s">
        <v>66</v>
      </c>
      <c r="B13" s="41"/>
      <c r="C13" s="41"/>
      <c r="D13" s="41"/>
      <c r="E13" s="41"/>
      <c r="F13" s="42"/>
      <c r="G13" s="42"/>
      <c r="H13" s="42"/>
      <c r="I13" s="42"/>
    </row>
    <row r="14" spans="1:10" ht="12.75">
      <c r="A14" s="43" t="s">
        <v>67</v>
      </c>
      <c r="B14" s="43"/>
      <c r="C14" s="43"/>
      <c r="D14" s="43"/>
      <c r="E14" s="43"/>
      <c r="F14" s="44" t="s">
        <v>68</v>
      </c>
      <c r="G14" s="44" t="s">
        <v>69</v>
      </c>
      <c r="H14" s="44" t="s">
        <v>70</v>
      </c>
      <c r="I14" s="44" t="s">
        <v>68</v>
      </c>
      <c r="J14" s="36"/>
    </row>
    <row r="15" spans="1:10" ht="12.75">
      <c r="A15" s="45" t="s">
        <v>32</v>
      </c>
      <c r="B15" s="45"/>
      <c r="C15" s="45"/>
      <c r="D15" s="45"/>
      <c r="E15" s="45"/>
      <c r="F15" s="46">
        <v>0</v>
      </c>
      <c r="G15" s="45"/>
      <c r="H15" s="45"/>
      <c r="I15" s="46">
        <f aca="true" t="shared" si="0" ref="I15:I17">F15</f>
        <v>0</v>
      </c>
      <c r="J15" s="6"/>
    </row>
    <row r="16" spans="1:10" ht="12.75">
      <c r="A16" s="45" t="s">
        <v>35</v>
      </c>
      <c r="B16" s="45"/>
      <c r="C16" s="45"/>
      <c r="D16" s="45"/>
      <c r="E16" s="45"/>
      <c r="F16" s="46">
        <v>0</v>
      </c>
      <c r="G16" s="45"/>
      <c r="H16" s="45"/>
      <c r="I16" s="46">
        <f t="shared" si="0"/>
        <v>0</v>
      </c>
      <c r="J16" s="6"/>
    </row>
    <row r="17" spans="1:10" ht="12.75">
      <c r="A17" s="47" t="s">
        <v>38</v>
      </c>
      <c r="B17" s="47"/>
      <c r="C17" s="47"/>
      <c r="D17" s="47"/>
      <c r="E17" s="47"/>
      <c r="F17" s="48">
        <v>0</v>
      </c>
      <c r="G17" s="47"/>
      <c r="H17" s="47"/>
      <c r="I17" s="48">
        <f t="shared" si="0"/>
        <v>0</v>
      </c>
      <c r="J17" s="6"/>
    </row>
    <row r="18" spans="1:10" ht="12.75">
      <c r="A18" s="49" t="s">
        <v>71</v>
      </c>
      <c r="B18" s="49"/>
      <c r="C18" s="49"/>
      <c r="D18" s="49"/>
      <c r="E18" s="49"/>
      <c r="F18" s="49"/>
      <c r="G18" s="50"/>
      <c r="H18" s="50"/>
      <c r="I18" s="51">
        <f>SUM(I15:I17)</f>
        <v>0</v>
      </c>
      <c r="J18" s="36"/>
    </row>
    <row r="19" spans="1:9" ht="12.75">
      <c r="A19" s="52"/>
      <c r="B19" s="52"/>
      <c r="C19" s="52"/>
      <c r="D19" s="52"/>
      <c r="E19" s="52"/>
      <c r="F19" s="52"/>
      <c r="G19" s="52"/>
      <c r="H19" s="52"/>
      <c r="I19" s="52"/>
    </row>
    <row r="20" spans="1:10" ht="12.75">
      <c r="A20" s="43" t="s">
        <v>29</v>
      </c>
      <c r="B20" s="43"/>
      <c r="C20" s="43"/>
      <c r="D20" s="43"/>
      <c r="E20" s="43"/>
      <c r="F20" s="44" t="s">
        <v>68</v>
      </c>
      <c r="G20" s="44" t="s">
        <v>69</v>
      </c>
      <c r="H20" s="44" t="s">
        <v>70</v>
      </c>
      <c r="I20" s="44" t="s">
        <v>68</v>
      </c>
      <c r="J20" s="36"/>
    </row>
    <row r="21" spans="1:10" ht="12.75">
      <c r="A21" s="45" t="s">
        <v>33</v>
      </c>
      <c r="B21" s="45"/>
      <c r="C21" s="45"/>
      <c r="D21" s="45"/>
      <c r="E21" s="45"/>
      <c r="F21" s="45"/>
      <c r="G21" s="46">
        <v>1</v>
      </c>
      <c r="H21" s="46">
        <f>'Krycí list rozpočtu'!C22</f>
        <v>0</v>
      </c>
      <c r="I21" s="46">
        <f>(G21/100)*H21</f>
        <v>0</v>
      </c>
      <c r="J21" s="6"/>
    </row>
    <row r="22" spans="1:10" ht="12.75">
      <c r="A22" s="45" t="s">
        <v>36</v>
      </c>
      <c r="B22" s="45"/>
      <c r="C22" s="45"/>
      <c r="D22" s="45"/>
      <c r="E22" s="45"/>
      <c r="F22" s="46">
        <v>0</v>
      </c>
      <c r="G22" s="45"/>
      <c r="H22" s="45"/>
      <c r="I22" s="46">
        <f aca="true" t="shared" si="1" ref="I22:I26">F22</f>
        <v>0</v>
      </c>
      <c r="J22" s="6"/>
    </row>
    <row r="23" spans="1:10" ht="12.75">
      <c r="A23" s="45" t="s">
        <v>39</v>
      </c>
      <c r="B23" s="45"/>
      <c r="C23" s="45"/>
      <c r="D23" s="45"/>
      <c r="E23" s="45"/>
      <c r="F23" s="46">
        <v>0</v>
      </c>
      <c r="G23" s="45"/>
      <c r="H23" s="45"/>
      <c r="I23" s="46">
        <f t="shared" si="1"/>
        <v>0</v>
      </c>
      <c r="J23" s="6"/>
    </row>
    <row r="24" spans="1:10" ht="12.75">
      <c r="A24" s="45" t="s">
        <v>40</v>
      </c>
      <c r="B24" s="45"/>
      <c r="C24" s="45"/>
      <c r="D24" s="45"/>
      <c r="E24" s="45"/>
      <c r="F24" s="46">
        <v>0</v>
      </c>
      <c r="G24" s="45"/>
      <c r="H24" s="45"/>
      <c r="I24" s="46">
        <f t="shared" si="1"/>
        <v>0</v>
      </c>
      <c r="J24" s="6"/>
    </row>
    <row r="25" spans="1:10" ht="12.75">
      <c r="A25" s="45" t="s">
        <v>42</v>
      </c>
      <c r="B25" s="45"/>
      <c r="C25" s="45"/>
      <c r="D25" s="45"/>
      <c r="E25" s="45"/>
      <c r="F25" s="46">
        <v>0</v>
      </c>
      <c r="G25" s="45"/>
      <c r="H25" s="45"/>
      <c r="I25" s="46">
        <f t="shared" si="1"/>
        <v>0</v>
      </c>
      <c r="J25" s="6"/>
    </row>
    <row r="26" spans="1:10" ht="12.75">
      <c r="A26" s="47" t="s">
        <v>43</v>
      </c>
      <c r="B26" s="47"/>
      <c r="C26" s="47"/>
      <c r="D26" s="47"/>
      <c r="E26" s="47"/>
      <c r="F26" s="48">
        <v>0</v>
      </c>
      <c r="G26" s="47"/>
      <c r="H26" s="47"/>
      <c r="I26" s="48">
        <f t="shared" si="1"/>
        <v>0</v>
      </c>
      <c r="J26" s="6"/>
    </row>
    <row r="27" spans="1:10" ht="12.75">
      <c r="A27" s="49" t="s">
        <v>72</v>
      </c>
      <c r="B27" s="49"/>
      <c r="C27" s="49"/>
      <c r="D27" s="49"/>
      <c r="E27" s="49"/>
      <c r="F27" s="49"/>
      <c r="G27" s="50"/>
      <c r="H27" s="50"/>
      <c r="I27" s="51">
        <f>SUM(I21:I26)</f>
        <v>0</v>
      </c>
      <c r="J27" s="36"/>
    </row>
    <row r="28" spans="1:9" ht="12.75">
      <c r="A28" s="52"/>
      <c r="B28" s="52"/>
      <c r="C28" s="52"/>
      <c r="D28" s="52"/>
      <c r="E28" s="52"/>
      <c r="F28" s="52"/>
      <c r="G28" s="52"/>
      <c r="H28" s="52"/>
      <c r="I28" s="52"/>
    </row>
    <row r="29" spans="1:10" ht="15" customHeight="1">
      <c r="A29" s="53" t="s">
        <v>73</v>
      </c>
      <c r="B29" s="53"/>
      <c r="C29" s="53"/>
      <c r="D29" s="53"/>
      <c r="E29" s="53"/>
      <c r="F29" s="54">
        <f>I18+I27</f>
        <v>0</v>
      </c>
      <c r="G29" s="54"/>
      <c r="H29" s="54"/>
      <c r="I29" s="54"/>
      <c r="J29" s="36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3" spans="1:9" ht="15" customHeight="1">
      <c r="A33" s="41" t="s">
        <v>74</v>
      </c>
      <c r="B33" s="41"/>
      <c r="C33" s="41"/>
      <c r="D33" s="41"/>
      <c r="E33" s="41"/>
      <c r="F33" s="42"/>
      <c r="G33" s="42"/>
      <c r="H33" s="42"/>
      <c r="I33" s="42"/>
    </row>
    <row r="34" spans="1:10" ht="12.75">
      <c r="A34" s="43" t="s">
        <v>75</v>
      </c>
      <c r="B34" s="43"/>
      <c r="C34" s="43"/>
      <c r="D34" s="43"/>
      <c r="E34" s="43"/>
      <c r="F34" s="44" t="s">
        <v>68</v>
      </c>
      <c r="G34" s="44" t="s">
        <v>69</v>
      </c>
      <c r="H34" s="44" t="s">
        <v>70</v>
      </c>
      <c r="I34" s="44" t="s">
        <v>68</v>
      </c>
      <c r="J34" s="36"/>
    </row>
    <row r="35" spans="1:10" ht="12.75">
      <c r="A35" s="47"/>
      <c r="B35" s="47"/>
      <c r="C35" s="47"/>
      <c r="D35" s="47"/>
      <c r="E35" s="47"/>
      <c r="F35" s="48">
        <v>0</v>
      </c>
      <c r="G35" s="47"/>
      <c r="H35" s="47"/>
      <c r="I35" s="48">
        <f>F35</f>
        <v>0</v>
      </c>
      <c r="J35" s="6"/>
    </row>
    <row r="36" spans="1:10" ht="12.75">
      <c r="A36" s="49" t="s">
        <v>76</v>
      </c>
      <c r="B36" s="49"/>
      <c r="C36" s="49"/>
      <c r="D36" s="49"/>
      <c r="E36" s="49"/>
      <c r="F36" s="49"/>
      <c r="G36" s="50"/>
      <c r="H36" s="50"/>
      <c r="I36" s="51">
        <f>SUM(I35:I35)</f>
        <v>0</v>
      </c>
      <c r="J36" s="36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</sheetData>
  <sheetProtection selectLockedCells="1" selectUnlockedCells="1"/>
  <mergeCells count="51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tabSelected="1" workbookViewId="0" topLeftCell="A4">
      <selection activeCell="D30" sqref="D30"/>
    </sheetView>
  </sheetViews>
  <sheetFormatPr defaultColWidth="11.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0.00390625" style="0" customWidth="1"/>
    <col min="5" max="5" width="5.14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47" width="0" style="0" hidden="1" customWidth="1"/>
    <col min="48" max="16384" width="11.57421875" style="0" customWidth="1"/>
  </cols>
  <sheetData>
    <row r="1" spans="1:13" ht="72.75" customHeigh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4.25" customHeight="1">
      <c r="A2" s="2" t="s">
        <v>1</v>
      </c>
      <c r="B2" s="2"/>
      <c r="C2" s="2"/>
      <c r="D2" s="3" t="s">
        <v>2</v>
      </c>
      <c r="E2" s="56" t="s">
        <v>78</v>
      </c>
      <c r="F2" s="56"/>
      <c r="G2" s="56"/>
      <c r="H2" s="56"/>
      <c r="I2" s="4" t="s">
        <v>3</v>
      </c>
      <c r="J2" s="57" t="s">
        <v>4</v>
      </c>
      <c r="K2" s="57"/>
      <c r="L2" s="57"/>
      <c r="M2" s="57"/>
      <c r="N2" s="6"/>
    </row>
    <row r="3" spans="1:14" ht="14.25">
      <c r="A3" s="2"/>
      <c r="B3" s="2"/>
      <c r="C3" s="2"/>
      <c r="D3" s="3"/>
      <c r="E3" s="56"/>
      <c r="F3" s="56"/>
      <c r="G3" s="56"/>
      <c r="H3" s="56"/>
      <c r="I3" s="4"/>
      <c r="J3" s="4"/>
      <c r="K3" s="57"/>
      <c r="L3" s="57"/>
      <c r="M3" s="57"/>
      <c r="N3" s="6"/>
    </row>
    <row r="4" spans="1:14" ht="14.25" customHeight="1">
      <c r="A4" s="7" t="s">
        <v>6</v>
      </c>
      <c r="B4" s="7"/>
      <c r="C4" s="7"/>
      <c r="D4" s="8" t="s">
        <v>7</v>
      </c>
      <c r="E4" s="10" t="s">
        <v>14</v>
      </c>
      <c r="F4" s="10"/>
      <c r="G4" s="10" t="s">
        <v>15</v>
      </c>
      <c r="H4" s="10"/>
      <c r="I4" s="8" t="s">
        <v>8</v>
      </c>
      <c r="J4" s="58" t="s">
        <v>9</v>
      </c>
      <c r="K4" s="58"/>
      <c r="L4" s="58"/>
      <c r="M4" s="58"/>
      <c r="N4" s="6"/>
    </row>
    <row r="5" spans="1:14" ht="14.25">
      <c r="A5" s="7"/>
      <c r="B5" s="7"/>
      <c r="C5" s="7"/>
      <c r="D5" s="8"/>
      <c r="E5" s="8"/>
      <c r="F5" s="10"/>
      <c r="G5" s="10"/>
      <c r="H5" s="10"/>
      <c r="I5" s="8"/>
      <c r="J5" s="8"/>
      <c r="K5" s="58"/>
      <c r="L5" s="58"/>
      <c r="M5" s="58"/>
      <c r="N5" s="6"/>
    </row>
    <row r="6" spans="1:14" ht="14.25" customHeight="1">
      <c r="A6" s="7" t="s">
        <v>10</v>
      </c>
      <c r="B6" s="7"/>
      <c r="C6" s="7"/>
      <c r="D6" s="8" t="s">
        <v>11</v>
      </c>
      <c r="E6" s="10" t="s">
        <v>16</v>
      </c>
      <c r="F6" s="10"/>
      <c r="G6" s="11"/>
      <c r="H6" s="11"/>
      <c r="I6" s="8" t="s">
        <v>12</v>
      </c>
      <c r="J6" s="58" t="s">
        <v>13</v>
      </c>
      <c r="K6" s="58"/>
      <c r="L6" s="58"/>
      <c r="M6" s="58"/>
      <c r="N6" s="6"/>
    </row>
    <row r="7" spans="1:14" ht="14.25">
      <c r="A7" s="7"/>
      <c r="B7" s="7"/>
      <c r="C7" s="7"/>
      <c r="D7" s="8"/>
      <c r="E7" s="8"/>
      <c r="F7" s="10"/>
      <c r="G7" s="11"/>
      <c r="H7" s="11"/>
      <c r="I7" s="8"/>
      <c r="J7" s="8"/>
      <c r="K7" s="58"/>
      <c r="L7" s="58"/>
      <c r="M7" s="58"/>
      <c r="N7" s="6"/>
    </row>
    <row r="8" spans="1:14" ht="14.25" customHeight="1">
      <c r="A8" s="59" t="s">
        <v>19</v>
      </c>
      <c r="B8" s="59"/>
      <c r="C8" s="59"/>
      <c r="D8" s="60"/>
      <c r="E8" s="61" t="s">
        <v>79</v>
      </c>
      <c r="F8" s="61"/>
      <c r="G8" s="62">
        <v>42154</v>
      </c>
      <c r="H8" s="62"/>
      <c r="I8" s="60" t="s">
        <v>20</v>
      </c>
      <c r="J8" s="63" t="s">
        <v>21</v>
      </c>
      <c r="K8" s="63"/>
      <c r="L8" s="63"/>
      <c r="M8" s="63"/>
      <c r="N8" s="6"/>
    </row>
    <row r="9" spans="1:14" ht="14.25">
      <c r="A9" s="59"/>
      <c r="B9" s="59"/>
      <c r="C9" s="59"/>
      <c r="D9" s="60"/>
      <c r="E9" s="60"/>
      <c r="F9" s="61"/>
      <c r="G9" s="62"/>
      <c r="H9" s="62"/>
      <c r="I9" s="60"/>
      <c r="J9" s="60"/>
      <c r="K9" s="63"/>
      <c r="L9" s="63"/>
      <c r="M9" s="63"/>
      <c r="N9" s="6"/>
    </row>
    <row r="10" spans="1:14" ht="14.25">
      <c r="A10" s="64" t="s">
        <v>80</v>
      </c>
      <c r="B10" s="65" t="s">
        <v>81</v>
      </c>
      <c r="C10" s="65" t="s">
        <v>82</v>
      </c>
      <c r="D10" s="65" t="s">
        <v>83</v>
      </c>
      <c r="E10" s="65" t="s">
        <v>84</v>
      </c>
      <c r="F10" s="66" t="s">
        <v>85</v>
      </c>
      <c r="G10" s="67" t="s">
        <v>86</v>
      </c>
      <c r="H10" s="68" t="s">
        <v>87</v>
      </c>
      <c r="I10" s="68"/>
      <c r="J10" s="68"/>
      <c r="K10" s="68" t="s">
        <v>88</v>
      </c>
      <c r="L10" s="68"/>
      <c r="M10" s="69" t="s">
        <v>89</v>
      </c>
      <c r="N10" s="36"/>
    </row>
    <row r="11" spans="1:24" ht="14.25">
      <c r="A11" s="70" t="s">
        <v>15</v>
      </c>
      <c r="B11" s="71" t="s">
        <v>15</v>
      </c>
      <c r="C11" s="71" t="s">
        <v>15</v>
      </c>
      <c r="D11" s="72" t="s">
        <v>90</v>
      </c>
      <c r="E11" s="71" t="s">
        <v>15</v>
      </c>
      <c r="F11" s="71" t="s">
        <v>15</v>
      </c>
      <c r="G11" s="73" t="s">
        <v>91</v>
      </c>
      <c r="H11" s="74" t="s">
        <v>92</v>
      </c>
      <c r="I11" s="75" t="s">
        <v>34</v>
      </c>
      <c r="J11" s="76" t="s">
        <v>93</v>
      </c>
      <c r="K11" s="74" t="s">
        <v>86</v>
      </c>
      <c r="L11" s="76" t="s">
        <v>93</v>
      </c>
      <c r="M11" s="77" t="s">
        <v>94</v>
      </c>
      <c r="N11" s="36"/>
      <c r="P11" s="78" t="s">
        <v>95</v>
      </c>
      <c r="Q11" s="78" t="s">
        <v>96</v>
      </c>
      <c r="R11" s="78" t="s">
        <v>97</v>
      </c>
      <c r="S11" s="78" t="s">
        <v>98</v>
      </c>
      <c r="T11" s="78" t="s">
        <v>99</v>
      </c>
      <c r="U11" s="78" t="s">
        <v>100</v>
      </c>
      <c r="V11" s="78" t="s">
        <v>101</v>
      </c>
      <c r="W11" s="78" t="s">
        <v>102</v>
      </c>
      <c r="X11" s="78" t="s">
        <v>103</v>
      </c>
    </row>
    <row r="12" spans="1:13" ht="14.25">
      <c r="A12" s="79"/>
      <c r="B12" s="80" t="s">
        <v>24</v>
      </c>
      <c r="C12" s="80"/>
      <c r="D12" s="80" t="s">
        <v>104</v>
      </c>
      <c r="E12" s="80"/>
      <c r="F12" s="80"/>
      <c r="G12" s="80"/>
      <c r="H12" s="81">
        <f>H13+H16+H21+H24+H27+H30+H32+H37+H40</f>
        <v>0</v>
      </c>
      <c r="I12" s="81">
        <f>I13+I16+I21+I24+I27+I30+I32+I37+I40</f>
        <v>0</v>
      </c>
      <c r="J12" s="81">
        <f aca="true" t="shared" si="0" ref="J12:J13">H12+I12</f>
        <v>0</v>
      </c>
      <c r="K12" s="78"/>
      <c r="L12" s="81">
        <f>L13+L16+L21+L24+L27+L30+L32+L37+L40</f>
        <v>10.555908</v>
      </c>
      <c r="M12" s="78"/>
    </row>
    <row r="13" spans="1:37" ht="14.25">
      <c r="A13" s="79"/>
      <c r="B13" s="80" t="s">
        <v>24</v>
      </c>
      <c r="C13" s="80" t="s">
        <v>105</v>
      </c>
      <c r="D13" s="80" t="s">
        <v>106</v>
      </c>
      <c r="E13" s="80"/>
      <c r="F13" s="80"/>
      <c r="G13" s="80"/>
      <c r="H13" s="81">
        <f>SUM(H14:H14)</f>
        <v>0</v>
      </c>
      <c r="I13" s="81">
        <f>SUM(I14:I14)</f>
        <v>0</v>
      </c>
      <c r="J13" s="81">
        <f t="shared" si="0"/>
        <v>0</v>
      </c>
      <c r="K13" s="78"/>
      <c r="L13" s="81">
        <f>SUM(L14:L14)</f>
        <v>2.06244</v>
      </c>
      <c r="M13" s="78"/>
      <c r="P13" s="81">
        <f>IF(Q13="PR",J13,SUM(O14:O14))</f>
        <v>0</v>
      </c>
      <c r="Q13" s="78" t="s">
        <v>107</v>
      </c>
      <c r="R13" s="81">
        <f>IF(Q13="HS",H13,0)</f>
        <v>0</v>
      </c>
      <c r="S13" s="81">
        <f>IF(Q13="HS",I13-P13,0)</f>
        <v>0</v>
      </c>
      <c r="T13" s="81">
        <f>IF(Q13="PS",H13,0)</f>
        <v>0</v>
      </c>
      <c r="U13" s="81">
        <f>IF(Q13="PS",I13-P13,0)</f>
        <v>0</v>
      </c>
      <c r="V13" s="81">
        <f>IF(Q13="MP",H13,0)</f>
        <v>0</v>
      </c>
      <c r="W13" s="81">
        <f>IF(Q13="MP",I13-P13,0)</f>
        <v>0</v>
      </c>
      <c r="X13" s="81">
        <f>IF(Q13="OM",H13,0)</f>
        <v>0</v>
      </c>
      <c r="Y13" s="78" t="s">
        <v>26</v>
      </c>
      <c r="AI13" s="81">
        <f>SUM(Z14:Z14)</f>
        <v>0</v>
      </c>
      <c r="AJ13" s="81">
        <f>SUM(AA14:AA14)</f>
        <v>0</v>
      </c>
      <c r="AK13" s="81">
        <f>SUM(AB14:AB14)</f>
        <v>0</v>
      </c>
    </row>
    <row r="14" spans="1:43" ht="14.25">
      <c r="A14" s="10" t="s">
        <v>108</v>
      </c>
      <c r="B14" s="10" t="s">
        <v>24</v>
      </c>
      <c r="C14" s="10" t="s">
        <v>109</v>
      </c>
      <c r="D14" s="10" t="s">
        <v>110</v>
      </c>
      <c r="E14" s="10" t="s">
        <v>111</v>
      </c>
      <c r="F14" s="82">
        <v>36</v>
      </c>
      <c r="G14" s="83">
        <v>0</v>
      </c>
      <c r="H14" s="82">
        <f>ROUND(F14*AE14,2)</f>
        <v>0</v>
      </c>
      <c r="I14" s="82">
        <f>J14-H14</f>
        <v>0</v>
      </c>
      <c r="J14" s="82">
        <f>ROUND(F14*G14,2)</f>
        <v>0</v>
      </c>
      <c r="K14" s="82">
        <v>0.05729</v>
      </c>
      <c r="L14" s="82">
        <f>F14*K14</f>
        <v>2.06244</v>
      </c>
      <c r="M14" s="84" t="s">
        <v>112</v>
      </c>
      <c r="N14" s="84" t="s">
        <v>108</v>
      </c>
      <c r="O14" s="82">
        <f>IF(N14="5",I14,0)</f>
        <v>0</v>
      </c>
      <c r="Z14" s="82">
        <f>IF(AD14=0,J14,0)</f>
        <v>0</v>
      </c>
      <c r="AA14" s="82">
        <f>IF(AD14=15,J14,0)</f>
        <v>0</v>
      </c>
      <c r="AB14" s="82">
        <f>IF(AD14=21,J14,0)</f>
        <v>0</v>
      </c>
      <c r="AD14" s="82">
        <v>21</v>
      </c>
      <c r="AE14" s="82">
        <f>G14*0.190266882584281</f>
        <v>0</v>
      </c>
      <c r="AF14" s="82">
        <f>G14*(1-0.190266882584281)</f>
        <v>0</v>
      </c>
      <c r="AM14" s="82">
        <f>F14*AE14</f>
        <v>0</v>
      </c>
      <c r="AN14" s="82">
        <f>F14*AF14</f>
        <v>0</v>
      </c>
      <c r="AO14" s="84" t="s">
        <v>113</v>
      </c>
      <c r="AP14" s="84" t="s">
        <v>114</v>
      </c>
      <c r="AQ14" s="78" t="s">
        <v>115</v>
      </c>
    </row>
    <row r="15" spans="4:6" ht="14.25">
      <c r="D15" s="85" t="s">
        <v>116</v>
      </c>
      <c r="F15" s="86">
        <v>36</v>
      </c>
    </row>
    <row r="16" spans="1:37" ht="14.25">
      <c r="A16" s="79"/>
      <c r="B16" s="80" t="s">
        <v>24</v>
      </c>
      <c r="C16" s="80" t="s">
        <v>117</v>
      </c>
      <c r="D16" s="80" t="s">
        <v>118</v>
      </c>
      <c r="E16" s="80"/>
      <c r="F16" s="80"/>
      <c r="G16" s="80"/>
      <c r="H16" s="81">
        <f>SUM(H17:H19)</f>
        <v>0</v>
      </c>
      <c r="I16" s="81">
        <f>SUM(I17:I19)</f>
        <v>0</v>
      </c>
      <c r="J16" s="81">
        <f>H16+I16</f>
        <v>0</v>
      </c>
      <c r="K16" s="78"/>
      <c r="L16" s="81">
        <f>SUM(L17:L19)</f>
        <v>3.823608</v>
      </c>
      <c r="M16" s="78"/>
      <c r="P16" s="81">
        <f>IF(Q16="PR",J16,SUM(O17:O19))</f>
        <v>0</v>
      </c>
      <c r="Q16" s="78" t="s">
        <v>107</v>
      </c>
      <c r="R16" s="81">
        <f>IF(Q16="HS",H16,0)</f>
        <v>0</v>
      </c>
      <c r="S16" s="81">
        <f>IF(Q16="HS",I16-P16,0)</f>
        <v>0</v>
      </c>
      <c r="T16" s="81">
        <f>IF(Q16="PS",H16,0)</f>
        <v>0</v>
      </c>
      <c r="U16" s="81">
        <f>IF(Q16="PS",I16-P16,0)</f>
        <v>0</v>
      </c>
      <c r="V16" s="81">
        <f>IF(Q16="MP",H16,0)</f>
        <v>0</v>
      </c>
      <c r="W16" s="81">
        <f>IF(Q16="MP",I16-P16,0)</f>
        <v>0</v>
      </c>
      <c r="X16" s="81">
        <f>IF(Q16="OM",H16,0)</f>
        <v>0</v>
      </c>
      <c r="Y16" s="78" t="s">
        <v>26</v>
      </c>
      <c r="AI16" s="81">
        <f>SUM(Z17:Z19)</f>
        <v>0</v>
      </c>
      <c r="AJ16" s="81">
        <f>SUM(AA17:AA19)</f>
        <v>0</v>
      </c>
      <c r="AK16" s="81">
        <f>SUM(AB17:AB19)</f>
        <v>0</v>
      </c>
    </row>
    <row r="17" spans="1:43" ht="14.25">
      <c r="A17" s="10" t="s">
        <v>119</v>
      </c>
      <c r="B17" s="10" t="s">
        <v>24</v>
      </c>
      <c r="C17" s="10" t="s">
        <v>120</v>
      </c>
      <c r="D17" s="10" t="s">
        <v>121</v>
      </c>
      <c r="E17" s="10" t="s">
        <v>122</v>
      </c>
      <c r="F17" s="82">
        <v>12</v>
      </c>
      <c r="G17" s="83">
        <v>0</v>
      </c>
      <c r="H17" s="82">
        <f>ROUND(F17*AE17,2)</f>
        <v>0</v>
      </c>
      <c r="I17" s="82">
        <f>J17-H17</f>
        <v>0</v>
      </c>
      <c r="J17" s="82">
        <f>ROUND(F17*G17,2)</f>
        <v>0</v>
      </c>
      <c r="K17" s="82">
        <v>0.0907</v>
      </c>
      <c r="L17" s="82">
        <f>F17*K17</f>
        <v>1.0884</v>
      </c>
      <c r="M17" s="84" t="s">
        <v>112</v>
      </c>
      <c r="N17" s="84" t="s">
        <v>108</v>
      </c>
      <c r="O17" s="82">
        <f>IF(N17="5",I17,0)</f>
        <v>0</v>
      </c>
      <c r="Z17" s="82">
        <f>IF(AD17=0,J17,0)</f>
        <v>0</v>
      </c>
      <c r="AA17" s="82">
        <f>IF(AD17=15,J17,0)</f>
        <v>0</v>
      </c>
      <c r="AB17" s="82">
        <f>IF(AD17=21,J17,0)</f>
        <v>0</v>
      </c>
      <c r="AD17" s="82">
        <v>21</v>
      </c>
      <c r="AE17" s="82">
        <f>G17*0.338697135602634</f>
        <v>0</v>
      </c>
      <c r="AF17" s="82">
        <f>G17*(1-0.338697135602634)</f>
        <v>0</v>
      </c>
      <c r="AM17" s="82">
        <f>F17*AE17</f>
        <v>0</v>
      </c>
      <c r="AN17" s="82">
        <f>F17*AF17</f>
        <v>0</v>
      </c>
      <c r="AO17" s="84" t="s">
        <v>123</v>
      </c>
      <c r="AP17" s="84" t="s">
        <v>114</v>
      </c>
      <c r="AQ17" s="78" t="s">
        <v>115</v>
      </c>
    </row>
    <row r="18" spans="4:6" ht="14.25">
      <c r="D18" s="85" t="s">
        <v>124</v>
      </c>
      <c r="F18" s="86">
        <v>12</v>
      </c>
    </row>
    <row r="19" spans="1:43" ht="14.25">
      <c r="A19" s="10" t="s">
        <v>125</v>
      </c>
      <c r="B19" s="10" t="s">
        <v>24</v>
      </c>
      <c r="C19" s="10" t="s">
        <v>126</v>
      </c>
      <c r="D19" s="10" t="s">
        <v>127</v>
      </c>
      <c r="E19" s="10" t="s">
        <v>111</v>
      </c>
      <c r="F19" s="82">
        <v>68.04</v>
      </c>
      <c r="G19" s="82"/>
      <c r="H19" s="82">
        <f>ROUND(F19*AE19,2)</f>
        <v>0</v>
      </c>
      <c r="I19" s="82">
        <f>J19-H19</f>
        <v>0</v>
      </c>
      <c r="J19" s="82">
        <f>ROUND(F19*G19,2)</f>
        <v>0</v>
      </c>
      <c r="K19" s="82">
        <v>0.0402</v>
      </c>
      <c r="L19" s="82">
        <f>F19*K19</f>
        <v>2.735208</v>
      </c>
      <c r="M19" s="84" t="s">
        <v>112</v>
      </c>
      <c r="N19" s="84" t="s">
        <v>128</v>
      </c>
      <c r="O19" s="82">
        <f>IF(N19="5",I19,0)</f>
        <v>0</v>
      </c>
      <c r="Z19" s="82">
        <f>IF(AD19=0,J19,0)</f>
        <v>0</v>
      </c>
      <c r="AA19" s="82">
        <f>IF(AD19=15,J19,0)</f>
        <v>0</v>
      </c>
      <c r="AB19" s="82">
        <f>IF(AD19=21,J19,0)</f>
        <v>0</v>
      </c>
      <c r="AD19" s="82">
        <v>21</v>
      </c>
      <c r="AE19" s="82">
        <f>G19*1</f>
        <v>0</v>
      </c>
      <c r="AF19" s="82">
        <f>G19*(1-1)</f>
        <v>0</v>
      </c>
      <c r="AM19" s="82">
        <f>F19*AE19</f>
        <v>0</v>
      </c>
      <c r="AN19" s="82">
        <f>F19*AF19</f>
        <v>0</v>
      </c>
      <c r="AO19" s="84" t="s">
        <v>123</v>
      </c>
      <c r="AP19" s="84" t="s">
        <v>114</v>
      </c>
      <c r="AQ19" s="78" t="s">
        <v>115</v>
      </c>
    </row>
    <row r="20" spans="4:6" ht="14.25">
      <c r="D20" s="85" t="s">
        <v>129</v>
      </c>
      <c r="F20" s="86">
        <v>68.04</v>
      </c>
    </row>
    <row r="21" spans="1:37" ht="14.25">
      <c r="A21" s="79"/>
      <c r="B21" s="80" t="s">
        <v>24</v>
      </c>
      <c r="C21" s="80" t="s">
        <v>130</v>
      </c>
      <c r="D21" s="80" t="s">
        <v>131</v>
      </c>
      <c r="E21" s="80"/>
      <c r="F21" s="80"/>
      <c r="G21" s="80"/>
      <c r="H21" s="81">
        <f>SUM(H22:H22)</f>
        <v>0</v>
      </c>
      <c r="I21" s="81">
        <f>SUM(I22:I22)</f>
        <v>0</v>
      </c>
      <c r="J21" s="81">
        <f>H21+I21</f>
        <v>0</v>
      </c>
      <c r="K21" s="78"/>
      <c r="L21" s="81">
        <f>SUM(L22:L22)</f>
        <v>0.05544</v>
      </c>
      <c r="M21" s="78"/>
      <c r="P21" s="81">
        <f>IF(Q21="PR",J21,SUM(O22:O22))</f>
        <v>0</v>
      </c>
      <c r="Q21" s="78" t="s">
        <v>132</v>
      </c>
      <c r="R21" s="81">
        <f>IF(Q21="HS",H21,0)</f>
        <v>0</v>
      </c>
      <c r="S21" s="81">
        <f>IF(Q21="HS",I21-P21,0)</f>
        <v>0</v>
      </c>
      <c r="T21" s="81">
        <f>IF(Q21="PS",H21,0)</f>
        <v>0</v>
      </c>
      <c r="U21" s="81">
        <f>IF(Q21="PS",I21-P21,0)</f>
        <v>0</v>
      </c>
      <c r="V21" s="81">
        <f>IF(Q21="MP",H21,0)</f>
        <v>0</v>
      </c>
      <c r="W21" s="81">
        <f>IF(Q21="MP",I21-P21,0)</f>
        <v>0</v>
      </c>
      <c r="X21" s="81">
        <f>IF(Q21="OM",H21,0)</f>
        <v>0</v>
      </c>
      <c r="Y21" s="78" t="s">
        <v>26</v>
      </c>
      <c r="AI21" s="81">
        <f>SUM(Z22:Z22)</f>
        <v>0</v>
      </c>
      <c r="AJ21" s="81">
        <f>SUM(AA22:AA22)</f>
        <v>0</v>
      </c>
      <c r="AK21" s="81">
        <f>SUM(AB22:AB22)</f>
        <v>0</v>
      </c>
    </row>
    <row r="22" spans="1:43" ht="14.25">
      <c r="A22" s="10" t="s">
        <v>133</v>
      </c>
      <c r="B22" s="10" t="s">
        <v>24</v>
      </c>
      <c r="C22" s="10" t="s">
        <v>134</v>
      </c>
      <c r="D22" s="10" t="s">
        <v>135</v>
      </c>
      <c r="E22" s="10" t="s">
        <v>136</v>
      </c>
      <c r="F22" s="82">
        <v>25.2</v>
      </c>
      <c r="G22" s="83">
        <v>0</v>
      </c>
      <c r="H22" s="82">
        <f>ROUND(F22*AE22,2)</f>
        <v>0</v>
      </c>
      <c r="I22" s="82">
        <f>J22-H22</f>
        <v>0</v>
      </c>
      <c r="J22" s="82">
        <f>ROUND(F22*G22,2)</f>
        <v>0</v>
      </c>
      <c r="K22" s="82">
        <v>0.0022</v>
      </c>
      <c r="L22" s="82">
        <f>F22*K22</f>
        <v>0.05544</v>
      </c>
      <c r="M22" s="84" t="s">
        <v>112</v>
      </c>
      <c r="N22" s="84" t="s">
        <v>108</v>
      </c>
      <c r="O22" s="82">
        <f>IF(N22="5",I22,0)</f>
        <v>0</v>
      </c>
      <c r="Z22" s="82">
        <f>IF(AD22=0,J22,0)</f>
        <v>0</v>
      </c>
      <c r="AA22" s="82">
        <f>IF(AD22=15,J22,0)</f>
        <v>0</v>
      </c>
      <c r="AB22" s="82">
        <f>IF(AD22=21,J22,0)</f>
        <v>0</v>
      </c>
      <c r="AD22" s="82">
        <v>21</v>
      </c>
      <c r="AE22" s="82">
        <f>G22*0.206291809799313</f>
        <v>0</v>
      </c>
      <c r="AF22" s="82">
        <f>G22*(1-0.206291809799313)</f>
        <v>0</v>
      </c>
      <c r="AM22" s="82">
        <f>F22*AE22</f>
        <v>0</v>
      </c>
      <c r="AN22" s="82">
        <f>F22*AF22</f>
        <v>0</v>
      </c>
      <c r="AO22" s="84" t="s">
        <v>137</v>
      </c>
      <c r="AP22" s="84" t="s">
        <v>138</v>
      </c>
      <c r="AQ22" s="78" t="s">
        <v>115</v>
      </c>
    </row>
    <row r="23" spans="4:6" ht="14.25">
      <c r="D23" s="85" t="s">
        <v>139</v>
      </c>
      <c r="F23" s="86">
        <v>25.2</v>
      </c>
    </row>
    <row r="24" spans="1:37" ht="14.25">
      <c r="A24" s="79"/>
      <c r="B24" s="80" t="s">
        <v>24</v>
      </c>
      <c r="C24" s="80" t="s">
        <v>140</v>
      </c>
      <c r="D24" s="80" t="s">
        <v>141</v>
      </c>
      <c r="E24" s="80"/>
      <c r="F24" s="80"/>
      <c r="G24" s="80"/>
      <c r="H24" s="81">
        <f>SUM(H25:H25)</f>
        <v>0</v>
      </c>
      <c r="I24" s="81">
        <f>SUM(I25:I25)</f>
        <v>0</v>
      </c>
      <c r="J24" s="81">
        <f>H24+I24</f>
        <v>0</v>
      </c>
      <c r="K24" s="78"/>
      <c r="L24" s="81">
        <f>SUM(L25:L25)</f>
        <v>0.0005520000000000001</v>
      </c>
      <c r="M24" s="78"/>
      <c r="P24" s="81">
        <f>IF(Q24="PR",J24,SUM(O25:O25))</f>
        <v>0</v>
      </c>
      <c r="Q24" s="78" t="s">
        <v>132</v>
      </c>
      <c r="R24" s="81">
        <f>IF(Q24="HS",H24,0)</f>
        <v>0</v>
      </c>
      <c r="S24" s="81">
        <f>IF(Q24="HS",I24-P24,0)</f>
        <v>0</v>
      </c>
      <c r="T24" s="81">
        <f>IF(Q24="PS",H24,0)</f>
        <v>0</v>
      </c>
      <c r="U24" s="81">
        <f>IF(Q24="PS",I24-P24,0)</f>
        <v>0</v>
      </c>
      <c r="V24" s="81">
        <f>IF(Q24="MP",H24,0)</f>
        <v>0</v>
      </c>
      <c r="W24" s="81">
        <f>IF(Q24="MP",I24-P24,0)</f>
        <v>0</v>
      </c>
      <c r="X24" s="81">
        <f>IF(Q24="OM",H24,0)</f>
        <v>0</v>
      </c>
      <c r="Y24" s="78" t="s">
        <v>26</v>
      </c>
      <c r="AI24" s="81">
        <f>SUM(Z25:Z25)</f>
        <v>0</v>
      </c>
      <c r="AJ24" s="81">
        <f>SUM(AA25:AA25)</f>
        <v>0</v>
      </c>
      <c r="AK24" s="81">
        <f>SUM(AB25:AB25)</f>
        <v>0</v>
      </c>
    </row>
    <row r="25" spans="1:43" ht="14.25">
      <c r="A25" s="10" t="s">
        <v>142</v>
      </c>
      <c r="B25" s="10" t="s">
        <v>24</v>
      </c>
      <c r="C25" s="10" t="s">
        <v>143</v>
      </c>
      <c r="D25" s="10" t="s">
        <v>144</v>
      </c>
      <c r="E25" s="10" t="s">
        <v>136</v>
      </c>
      <c r="F25" s="82">
        <v>27.6</v>
      </c>
      <c r="G25" s="83">
        <v>0</v>
      </c>
      <c r="H25" s="82">
        <f>ROUND(F25*AE25,2)</f>
        <v>0</v>
      </c>
      <c r="I25" s="82">
        <f>J25-H25</f>
        <v>0</v>
      </c>
      <c r="J25" s="82">
        <f>ROUND(F25*G25,2)</f>
        <v>0</v>
      </c>
      <c r="K25" s="82">
        <v>2E-05</v>
      </c>
      <c r="L25" s="82">
        <f>F25*K25</f>
        <v>0.0005520000000000001</v>
      </c>
      <c r="M25" s="84" t="s">
        <v>112</v>
      </c>
      <c r="N25" s="84" t="s">
        <v>108</v>
      </c>
      <c r="O25" s="82">
        <f>IF(N25="5",I25,0)</f>
        <v>0</v>
      </c>
      <c r="Z25" s="82">
        <f>IF(AD25=0,J25,0)</f>
        <v>0</v>
      </c>
      <c r="AA25" s="82">
        <f>IF(AD25=15,J25,0)</f>
        <v>0</v>
      </c>
      <c r="AB25" s="82">
        <f>IF(AD25=21,J25,0)</f>
        <v>0</v>
      </c>
      <c r="AD25" s="82">
        <v>21</v>
      </c>
      <c r="AE25" s="82">
        <f>G25*0.0209465135816298</f>
        <v>0</v>
      </c>
      <c r="AF25" s="82">
        <f>G25*(1-0.0209465135816298)</f>
        <v>0</v>
      </c>
      <c r="AM25" s="82">
        <f>F25*AE25</f>
        <v>0</v>
      </c>
      <c r="AN25" s="82">
        <f>F25*AF25</f>
        <v>0</v>
      </c>
      <c r="AO25" s="84" t="s">
        <v>145</v>
      </c>
      <c r="AP25" s="84" t="s">
        <v>138</v>
      </c>
      <c r="AQ25" s="78" t="s">
        <v>115</v>
      </c>
    </row>
    <row r="26" spans="4:6" ht="14.25">
      <c r="D26" s="85" t="s">
        <v>146</v>
      </c>
      <c r="F26" s="86">
        <v>27.6</v>
      </c>
    </row>
    <row r="27" spans="1:37" ht="14.25">
      <c r="A27" s="79"/>
      <c r="B27" s="80" t="s">
        <v>24</v>
      </c>
      <c r="C27" s="80" t="s">
        <v>147</v>
      </c>
      <c r="D27" s="80" t="s">
        <v>148</v>
      </c>
      <c r="E27" s="80"/>
      <c r="F27" s="80"/>
      <c r="G27" s="80"/>
      <c r="H27" s="81">
        <f>SUM(H28:H28)</f>
        <v>0</v>
      </c>
      <c r="I27" s="81">
        <f>SUM(I28:I28)</f>
        <v>0</v>
      </c>
      <c r="J27" s="81">
        <f>H27+I27</f>
        <v>0</v>
      </c>
      <c r="K27" s="78"/>
      <c r="L27" s="81">
        <f>SUM(L28:L28)</f>
        <v>0.020159999999999997</v>
      </c>
      <c r="M27" s="78"/>
      <c r="P27" s="81">
        <f>IF(Q27="PR",J27,SUM(O28:O28))</f>
        <v>0</v>
      </c>
      <c r="Q27" s="78" t="s">
        <v>132</v>
      </c>
      <c r="R27" s="81">
        <f>IF(Q27="HS",H27,0)</f>
        <v>0</v>
      </c>
      <c r="S27" s="81">
        <f>IF(Q27="HS",I27-P27,0)</f>
        <v>0</v>
      </c>
      <c r="T27" s="81">
        <f>IF(Q27="PS",H27,0)</f>
        <v>0</v>
      </c>
      <c r="U27" s="81">
        <f>IF(Q27="PS",I27-P27,0)</f>
        <v>0</v>
      </c>
      <c r="V27" s="81">
        <f>IF(Q27="MP",H27,0)</f>
        <v>0</v>
      </c>
      <c r="W27" s="81">
        <f>IF(Q27="MP",I27-P27,0)</f>
        <v>0</v>
      </c>
      <c r="X27" s="81">
        <f>IF(Q27="OM",H27,0)</f>
        <v>0</v>
      </c>
      <c r="Y27" s="78" t="s">
        <v>26</v>
      </c>
      <c r="AI27" s="81">
        <f>SUM(Z28:Z28)</f>
        <v>0</v>
      </c>
      <c r="AJ27" s="81">
        <f>SUM(AA28:AA28)</f>
        <v>0</v>
      </c>
      <c r="AK27" s="81">
        <f>SUM(AB28:AB28)</f>
        <v>0</v>
      </c>
    </row>
    <row r="28" spans="1:43" ht="14.25">
      <c r="A28" s="10" t="s">
        <v>149</v>
      </c>
      <c r="B28" s="10" t="s">
        <v>24</v>
      </c>
      <c r="C28" s="10" t="s">
        <v>150</v>
      </c>
      <c r="D28" s="10" t="s">
        <v>151</v>
      </c>
      <c r="E28" s="10" t="s">
        <v>111</v>
      </c>
      <c r="F28" s="82">
        <v>72</v>
      </c>
      <c r="G28" s="83">
        <v>0</v>
      </c>
      <c r="H28" s="82">
        <f>ROUND(F28*AE28,2)</f>
        <v>0</v>
      </c>
      <c r="I28" s="82">
        <f>J28-H28</f>
        <v>0</v>
      </c>
      <c r="J28" s="82">
        <f>ROUND(F28*G28,2)</f>
        <v>0</v>
      </c>
      <c r="K28" s="82">
        <v>0.00028</v>
      </c>
      <c r="L28" s="82">
        <f>F28*K28</f>
        <v>0.020159999999999997</v>
      </c>
      <c r="M28" s="84" t="s">
        <v>152</v>
      </c>
      <c r="N28" s="84" t="s">
        <v>108</v>
      </c>
      <c r="O28" s="82">
        <f>IF(N28="5",I28,0)</f>
        <v>0</v>
      </c>
      <c r="Z28" s="82">
        <f>IF(AD28=0,J28,0)</f>
        <v>0</v>
      </c>
      <c r="AA28" s="82">
        <f>IF(AD28=15,J28,0)</f>
        <v>0</v>
      </c>
      <c r="AB28" s="82">
        <f>IF(AD28=21,J28,0)</f>
        <v>0</v>
      </c>
      <c r="AD28" s="82">
        <v>21</v>
      </c>
      <c r="AE28" s="82">
        <f>G28*0.184142394822007</f>
        <v>0</v>
      </c>
      <c r="AF28" s="82">
        <f>G28*(1-0.184142394822007)</f>
        <v>0</v>
      </c>
      <c r="AM28" s="82">
        <f>F28*AE28</f>
        <v>0</v>
      </c>
      <c r="AN28" s="82">
        <f>F28*AF28</f>
        <v>0</v>
      </c>
      <c r="AO28" s="84" t="s">
        <v>153</v>
      </c>
      <c r="AP28" s="84" t="s">
        <v>154</v>
      </c>
      <c r="AQ28" s="78" t="s">
        <v>115</v>
      </c>
    </row>
    <row r="29" spans="4:6" ht="14.25">
      <c r="D29" s="85" t="s">
        <v>155</v>
      </c>
      <c r="F29" s="86">
        <v>72</v>
      </c>
    </row>
    <row r="30" spans="1:37" ht="14.25">
      <c r="A30" s="79"/>
      <c r="B30" s="80" t="s">
        <v>24</v>
      </c>
      <c r="C30" s="80" t="s">
        <v>156</v>
      </c>
      <c r="D30" s="80" t="s">
        <v>157</v>
      </c>
      <c r="E30" s="80"/>
      <c r="F30" s="80"/>
      <c r="G30" s="80"/>
      <c r="H30" s="81">
        <f>SUM(H31:H31)</f>
        <v>0</v>
      </c>
      <c r="I30" s="81">
        <f>SUM(I31:I31)</f>
        <v>0</v>
      </c>
      <c r="J30" s="81">
        <f>H30+I30</f>
        <v>0</v>
      </c>
      <c r="K30" s="78"/>
      <c r="L30" s="81">
        <f>SUM(L31:L31)</f>
        <v>0</v>
      </c>
      <c r="M30" s="78"/>
      <c r="P30" s="81">
        <f>IF(Q30="PR",J30,SUM(O31:O31))</f>
        <v>0</v>
      </c>
      <c r="Q30" s="78" t="s">
        <v>107</v>
      </c>
      <c r="R30" s="81">
        <f>IF(Q30="HS",H30,0)</f>
        <v>0</v>
      </c>
      <c r="S30" s="81">
        <f>IF(Q30="HS",I30-P30,0)</f>
        <v>0</v>
      </c>
      <c r="T30" s="81">
        <f>IF(Q30="PS",H30,0)</f>
        <v>0</v>
      </c>
      <c r="U30" s="81">
        <f>IF(Q30="PS",I30-P30,0)</f>
        <v>0</v>
      </c>
      <c r="V30" s="81">
        <f>IF(Q30="MP",H30,0)</f>
        <v>0</v>
      </c>
      <c r="W30" s="81">
        <f>IF(Q30="MP",I30-P30,0)</f>
        <v>0</v>
      </c>
      <c r="X30" s="81">
        <f>IF(Q30="OM",H30,0)</f>
        <v>0</v>
      </c>
      <c r="Y30" s="78" t="s">
        <v>26</v>
      </c>
      <c r="AI30" s="81">
        <f>SUM(Z31:Z31)</f>
        <v>0</v>
      </c>
      <c r="AJ30" s="81">
        <f>SUM(AA31:AA31)</f>
        <v>0</v>
      </c>
      <c r="AK30" s="81">
        <f>SUM(AB31:AB31)</f>
        <v>0</v>
      </c>
    </row>
    <row r="31" spans="1:43" ht="14.25">
      <c r="A31" s="10" t="s">
        <v>158</v>
      </c>
      <c r="B31" s="10" t="s">
        <v>24</v>
      </c>
      <c r="C31" s="10" t="s">
        <v>159</v>
      </c>
      <c r="D31" s="10" t="s">
        <v>160</v>
      </c>
      <c r="E31" s="10" t="s">
        <v>161</v>
      </c>
      <c r="F31" s="82">
        <v>1</v>
      </c>
      <c r="G31" s="83">
        <v>0</v>
      </c>
      <c r="H31" s="82">
        <f>ROUND(F31*AE31,2)</f>
        <v>0</v>
      </c>
      <c r="I31" s="82">
        <f>J31-H31</f>
        <v>0</v>
      </c>
      <c r="J31" s="82">
        <f>ROUND(F31*G31,2)</f>
        <v>0</v>
      </c>
      <c r="K31" s="82">
        <v>0</v>
      </c>
      <c r="L31" s="82">
        <f>F31*K31</f>
        <v>0</v>
      </c>
      <c r="M31" s="84" t="s">
        <v>112</v>
      </c>
      <c r="N31" s="84" t="s">
        <v>108</v>
      </c>
      <c r="O31" s="82">
        <f>IF(N31="5",I31,0)</f>
        <v>0</v>
      </c>
      <c r="Z31" s="82">
        <f>IF(AD31=0,J31,0)</f>
        <v>0</v>
      </c>
      <c r="AA31" s="82">
        <f>IF(AD31=15,J31,0)</f>
        <v>0</v>
      </c>
      <c r="AB31" s="82">
        <f>IF(AD31=21,J31,0)</f>
        <v>0</v>
      </c>
      <c r="AD31" s="82">
        <v>21</v>
      </c>
      <c r="AE31" s="82">
        <f>G31*0</f>
        <v>0</v>
      </c>
      <c r="AF31" s="82">
        <f>G31*(1-0)</f>
        <v>0</v>
      </c>
      <c r="AM31" s="82">
        <f>F31*AE31</f>
        <v>0</v>
      </c>
      <c r="AN31" s="82">
        <f>F31*AF31</f>
        <v>0</v>
      </c>
      <c r="AO31" s="84" t="s">
        <v>162</v>
      </c>
      <c r="AP31" s="84" t="s">
        <v>163</v>
      </c>
      <c r="AQ31" s="78" t="s">
        <v>115</v>
      </c>
    </row>
    <row r="32" spans="1:37" ht="14.25">
      <c r="A32" s="79"/>
      <c r="B32" s="80" t="s">
        <v>24</v>
      </c>
      <c r="C32" s="80" t="s">
        <v>164</v>
      </c>
      <c r="D32" s="80" t="s">
        <v>165</v>
      </c>
      <c r="E32" s="80"/>
      <c r="F32" s="80"/>
      <c r="G32" s="80"/>
      <c r="H32" s="81">
        <f>SUM(H33:H35)</f>
        <v>0</v>
      </c>
      <c r="I32" s="81">
        <f>SUM(I33:I35)</f>
        <v>0</v>
      </c>
      <c r="J32" s="81">
        <f>H32+I32</f>
        <v>0</v>
      </c>
      <c r="K32" s="78"/>
      <c r="L32" s="81">
        <f>SUM(L33:L35)</f>
        <v>4.593708</v>
      </c>
      <c r="M32" s="78"/>
      <c r="P32" s="81">
        <f>IF(Q32="PR",J32,SUM(O33:O35))</f>
        <v>0</v>
      </c>
      <c r="Q32" s="78" t="s">
        <v>107</v>
      </c>
      <c r="R32" s="81">
        <f>IF(Q32="HS",H32,0)</f>
        <v>0</v>
      </c>
      <c r="S32" s="81">
        <f>IF(Q32="HS",I32-P32,0)</f>
        <v>0</v>
      </c>
      <c r="T32" s="81">
        <f>IF(Q32="PS",H32,0)</f>
        <v>0</v>
      </c>
      <c r="U32" s="81">
        <f>IF(Q32="PS",I32-P32,0)</f>
        <v>0</v>
      </c>
      <c r="V32" s="81">
        <f>IF(Q32="MP",H32,0)</f>
        <v>0</v>
      </c>
      <c r="W32" s="81">
        <f>IF(Q32="MP",I32-P32,0)</f>
        <v>0</v>
      </c>
      <c r="X32" s="81">
        <f>IF(Q32="OM",H32,0)</f>
        <v>0</v>
      </c>
      <c r="Y32" s="78" t="s">
        <v>26</v>
      </c>
      <c r="AI32" s="81">
        <f>SUM(Z33:Z35)</f>
        <v>0</v>
      </c>
      <c r="AJ32" s="81">
        <f>SUM(AA33:AA35)</f>
        <v>0</v>
      </c>
      <c r="AK32" s="81">
        <f>SUM(AB33:AB35)</f>
        <v>0</v>
      </c>
    </row>
    <row r="33" spans="1:43" ht="14.25">
      <c r="A33" s="10" t="s">
        <v>166</v>
      </c>
      <c r="B33" s="10" t="s">
        <v>24</v>
      </c>
      <c r="C33" s="10" t="s">
        <v>167</v>
      </c>
      <c r="D33" s="10" t="s">
        <v>168</v>
      </c>
      <c r="E33" s="10" t="s">
        <v>111</v>
      </c>
      <c r="F33" s="82">
        <v>68.04</v>
      </c>
      <c r="G33" s="83">
        <v>0</v>
      </c>
      <c r="H33" s="82">
        <f>ROUND(F33*AE33,2)</f>
        <v>0</v>
      </c>
      <c r="I33" s="82">
        <f>J33-H33</f>
        <v>0</v>
      </c>
      <c r="J33" s="82">
        <f>ROUND(F33*G33,2)</f>
        <v>0</v>
      </c>
      <c r="K33" s="82">
        <v>0.063</v>
      </c>
      <c r="L33" s="87">
        <f>F33*K33</f>
        <v>4.28652</v>
      </c>
      <c r="M33" s="84" t="s">
        <v>112</v>
      </c>
      <c r="N33" s="84" t="s">
        <v>108</v>
      </c>
      <c r="O33" s="82">
        <f>IF(N33="5",I33,0)</f>
        <v>0</v>
      </c>
      <c r="Z33" s="82">
        <f>IF(AD33=0,J33,0)</f>
        <v>0</v>
      </c>
      <c r="AA33" s="82">
        <f>IF(AD33=15,J33,0)</f>
        <v>0</v>
      </c>
      <c r="AB33" s="82">
        <f>IF(AD33=21,J33,0)</f>
        <v>0</v>
      </c>
      <c r="AD33" s="82">
        <v>21</v>
      </c>
      <c r="AE33" s="82">
        <f>G33*0.138833819241982</f>
        <v>0</v>
      </c>
      <c r="AF33" s="82">
        <f>G33*(1-0.138833819241982)</f>
        <v>0</v>
      </c>
      <c r="AM33" s="82">
        <f>F33*AE33</f>
        <v>0</v>
      </c>
      <c r="AN33" s="82">
        <f>F33*AF33</f>
        <v>0</v>
      </c>
      <c r="AO33" s="84" t="s">
        <v>169</v>
      </c>
      <c r="AP33" s="84" t="s">
        <v>163</v>
      </c>
      <c r="AQ33" s="78" t="s">
        <v>115</v>
      </c>
    </row>
    <row r="34" spans="4:6" ht="14.25">
      <c r="D34" s="85" t="s">
        <v>170</v>
      </c>
      <c r="F34" s="86">
        <v>68.04</v>
      </c>
    </row>
    <row r="35" spans="1:43" ht="14.25">
      <c r="A35" s="10" t="s">
        <v>171</v>
      </c>
      <c r="B35" s="10" t="s">
        <v>24</v>
      </c>
      <c r="C35" s="10" t="s">
        <v>172</v>
      </c>
      <c r="D35" s="10" t="s">
        <v>173</v>
      </c>
      <c r="E35" s="10" t="s">
        <v>136</v>
      </c>
      <c r="F35" s="82">
        <v>27.6</v>
      </c>
      <c r="G35" s="83">
        <v>0</v>
      </c>
      <c r="H35" s="82">
        <f>ROUND(F35*AE35,2)</f>
        <v>0</v>
      </c>
      <c r="I35" s="82">
        <f>J35-H35</f>
        <v>0</v>
      </c>
      <c r="J35" s="82">
        <f>ROUND(F35*G35,2)</f>
        <v>0</v>
      </c>
      <c r="K35" s="82">
        <v>0.01113</v>
      </c>
      <c r="L35" s="82">
        <f>F35*K35</f>
        <v>0.307188</v>
      </c>
      <c r="M35" s="84" t="s">
        <v>112</v>
      </c>
      <c r="N35" s="84" t="s">
        <v>108</v>
      </c>
      <c r="O35" s="82">
        <f>IF(N35="5",I35,0)</f>
        <v>0</v>
      </c>
      <c r="Z35" s="82">
        <f>IF(AD35=0,J35,0)</f>
        <v>0</v>
      </c>
      <c r="AA35" s="82">
        <f>IF(AD35=15,J35,0)</f>
        <v>0</v>
      </c>
      <c r="AB35" s="82">
        <f>IF(AD35=21,J35,0)</f>
        <v>0</v>
      </c>
      <c r="AD35" s="82">
        <v>21</v>
      </c>
      <c r="AE35" s="82">
        <f>G35*0</f>
        <v>0</v>
      </c>
      <c r="AF35" s="82">
        <f>G35*(1-0)</f>
        <v>0</v>
      </c>
      <c r="AM35" s="82">
        <f>F35*AE35</f>
        <v>0</v>
      </c>
      <c r="AN35" s="82">
        <f>F35*AF35</f>
        <v>0</v>
      </c>
      <c r="AO35" s="84" t="s">
        <v>169</v>
      </c>
      <c r="AP35" s="84" t="s">
        <v>163</v>
      </c>
      <c r="AQ35" s="78" t="s">
        <v>115</v>
      </c>
    </row>
    <row r="36" spans="4:6" ht="14.25">
      <c r="D36" s="85" t="s">
        <v>174</v>
      </c>
      <c r="F36" s="86">
        <v>27.6</v>
      </c>
    </row>
    <row r="37" spans="1:37" ht="14.25">
      <c r="A37" s="79"/>
      <c r="B37" s="80" t="s">
        <v>24</v>
      </c>
      <c r="C37" s="80" t="s">
        <v>175</v>
      </c>
      <c r="D37" s="80" t="s">
        <v>176</v>
      </c>
      <c r="E37" s="80"/>
      <c r="F37" s="80"/>
      <c r="G37" s="80"/>
      <c r="H37" s="81">
        <f>SUM(H38:H38)</f>
        <v>0</v>
      </c>
      <c r="I37" s="81">
        <f>SUM(I38:I38)</f>
        <v>0</v>
      </c>
      <c r="J37" s="81">
        <f>H37+I37</f>
        <v>0</v>
      </c>
      <c r="K37" s="78"/>
      <c r="L37" s="81">
        <f>SUM(L38:L38)</f>
        <v>0</v>
      </c>
      <c r="M37" s="78"/>
      <c r="P37" s="81">
        <f>IF(Q37="PR",J37,SUM(O38:O38))</f>
        <v>0</v>
      </c>
      <c r="Q37" s="78" t="s">
        <v>177</v>
      </c>
      <c r="R37" s="81">
        <f>IF(Q37="HS",H37,0)</f>
        <v>0</v>
      </c>
      <c r="S37" s="81">
        <f>IF(Q37="HS",I37-P37,0)</f>
        <v>0</v>
      </c>
      <c r="T37" s="81">
        <f>IF(Q37="PS",H37,0)</f>
        <v>0</v>
      </c>
      <c r="U37" s="81">
        <f>IF(Q37="PS",I37-P37,0)</f>
        <v>0</v>
      </c>
      <c r="V37" s="81">
        <f>IF(Q37="MP",H37,0)</f>
        <v>0</v>
      </c>
      <c r="W37" s="81">
        <f>IF(Q37="MP",I37-P37,0)</f>
        <v>0</v>
      </c>
      <c r="X37" s="81">
        <f>IF(Q37="OM",H37,0)</f>
        <v>0</v>
      </c>
      <c r="Y37" s="78" t="s">
        <v>26</v>
      </c>
      <c r="AI37" s="81">
        <f>SUM(Z38:Z38)</f>
        <v>0</v>
      </c>
      <c r="AJ37" s="81">
        <f>SUM(AA38:AA38)</f>
        <v>0</v>
      </c>
      <c r="AK37" s="81">
        <f>SUM(AB38:AB38)</f>
        <v>0</v>
      </c>
    </row>
    <row r="38" spans="1:43" ht="14.25">
      <c r="A38" s="10" t="s">
        <v>178</v>
      </c>
      <c r="B38" s="10" t="s">
        <v>24</v>
      </c>
      <c r="C38" s="10" t="s">
        <v>179</v>
      </c>
      <c r="D38" s="10" t="s">
        <v>180</v>
      </c>
      <c r="E38" s="10" t="s">
        <v>181</v>
      </c>
      <c r="F38" s="82">
        <v>4.59</v>
      </c>
      <c r="G38" s="83">
        <v>0</v>
      </c>
      <c r="H38" s="82">
        <f>ROUND(F38*AE38,2)</f>
        <v>0</v>
      </c>
      <c r="I38" s="82">
        <f>J38-H38</f>
        <v>0</v>
      </c>
      <c r="J38" s="82">
        <f>ROUND(F38*G38,2)</f>
        <v>0</v>
      </c>
      <c r="K38" s="82">
        <v>0</v>
      </c>
      <c r="L38" s="82">
        <f>F38*K38</f>
        <v>0</v>
      </c>
      <c r="M38" s="84" t="s">
        <v>112</v>
      </c>
      <c r="N38" s="84" t="s">
        <v>142</v>
      </c>
      <c r="O38" s="82">
        <f>IF(N38="5",I38,0)</f>
        <v>0</v>
      </c>
      <c r="Z38" s="82">
        <f>IF(AD38=0,J38,0)</f>
        <v>0</v>
      </c>
      <c r="AA38" s="82">
        <f>IF(AD38=15,J38,0)</f>
        <v>0</v>
      </c>
      <c r="AB38" s="82">
        <f>IF(AD38=21,J38,0)</f>
        <v>0</v>
      </c>
      <c r="AD38" s="82">
        <v>21</v>
      </c>
      <c r="AE38" s="82">
        <f>G38*0</f>
        <v>0</v>
      </c>
      <c r="AF38" s="82">
        <f>G38*(1-0)</f>
        <v>0</v>
      </c>
      <c r="AM38" s="82">
        <f>F38*AE38</f>
        <v>0</v>
      </c>
      <c r="AN38" s="82">
        <f>F38*AF38</f>
        <v>0</v>
      </c>
      <c r="AO38" s="84" t="s">
        <v>182</v>
      </c>
      <c r="AP38" s="84" t="s">
        <v>163</v>
      </c>
      <c r="AQ38" s="78" t="s">
        <v>115</v>
      </c>
    </row>
    <row r="39" spans="4:6" ht="14.25">
      <c r="D39" s="85" t="s">
        <v>183</v>
      </c>
      <c r="F39" s="86">
        <v>4.59</v>
      </c>
    </row>
    <row r="40" spans="1:37" ht="14.25">
      <c r="A40" s="79"/>
      <c r="B40" s="80" t="s">
        <v>24</v>
      </c>
      <c r="C40" s="80" t="s">
        <v>184</v>
      </c>
      <c r="D40" s="80" t="s">
        <v>185</v>
      </c>
      <c r="E40" s="80"/>
      <c r="F40" s="80"/>
      <c r="G40" s="80"/>
      <c r="H40" s="81">
        <f>SUM(H41:H41)</f>
        <v>0</v>
      </c>
      <c r="I40" s="81">
        <f>SUM(I41:I41)</f>
        <v>0</v>
      </c>
      <c r="J40" s="81">
        <f>H40+I40</f>
        <v>0</v>
      </c>
      <c r="K40" s="78"/>
      <c r="L40" s="81">
        <f>SUM(L41:L41)</f>
        <v>0</v>
      </c>
      <c r="M40" s="78"/>
      <c r="P40" s="81">
        <f>IF(Q40="PR",J40,SUM(O41:O41))</f>
        <v>0</v>
      </c>
      <c r="Q40" s="78" t="s">
        <v>177</v>
      </c>
      <c r="R40" s="81">
        <f>IF(Q40="HS",H40,0)</f>
        <v>0</v>
      </c>
      <c r="S40" s="81">
        <f>IF(Q40="HS",I40-P40,0)</f>
        <v>0</v>
      </c>
      <c r="T40" s="81">
        <f>IF(Q40="PS",H40,0)</f>
        <v>0</v>
      </c>
      <c r="U40" s="81">
        <f>IF(Q40="PS",I40-P40,0)</f>
        <v>0</v>
      </c>
      <c r="V40" s="81">
        <f>IF(Q40="MP",H40,0)</f>
        <v>0</v>
      </c>
      <c r="W40" s="81">
        <f>IF(Q40="MP",I40-P40,0)</f>
        <v>0</v>
      </c>
      <c r="X40" s="81">
        <f>IF(Q40="OM",H40,0)</f>
        <v>0</v>
      </c>
      <c r="Y40" s="78" t="s">
        <v>26</v>
      </c>
      <c r="AI40" s="81">
        <f>SUM(Z41:Z41)</f>
        <v>0</v>
      </c>
      <c r="AJ40" s="81">
        <f>SUM(AA41:AA41)</f>
        <v>0</v>
      </c>
      <c r="AK40" s="81">
        <f>SUM(AB41:AB41)</f>
        <v>0</v>
      </c>
    </row>
    <row r="41" spans="1:43" ht="14.25">
      <c r="A41" s="10" t="s">
        <v>186</v>
      </c>
      <c r="B41" s="10" t="s">
        <v>24</v>
      </c>
      <c r="C41" s="10" t="s">
        <v>187</v>
      </c>
      <c r="D41" s="10" t="s">
        <v>188</v>
      </c>
      <c r="E41" s="10" t="s">
        <v>161</v>
      </c>
      <c r="F41" s="82">
        <v>1</v>
      </c>
      <c r="G41" s="83">
        <v>0</v>
      </c>
      <c r="H41" s="82">
        <f>ROUND(F41*AE41,2)</f>
        <v>0</v>
      </c>
      <c r="I41" s="82">
        <f>J41-H41</f>
        <v>0</v>
      </c>
      <c r="J41" s="82">
        <f>ROUND(F41*G41,2)</f>
        <v>0</v>
      </c>
      <c r="K41" s="82">
        <v>0</v>
      </c>
      <c r="L41" s="82">
        <f>F41*K41</f>
        <v>0</v>
      </c>
      <c r="M41" s="84" t="s">
        <v>112</v>
      </c>
      <c r="N41" s="84" t="s">
        <v>142</v>
      </c>
      <c r="O41" s="82">
        <f>IF(N41="5",I41,0)</f>
        <v>0</v>
      </c>
      <c r="Z41" s="82">
        <f>IF(AD41=0,J41,0)</f>
        <v>0</v>
      </c>
      <c r="AA41" s="82">
        <f>IF(AD41=15,J41,0)</f>
        <v>0</v>
      </c>
      <c r="AB41" s="82">
        <f>IF(AD41=21,J41,0)</f>
        <v>0</v>
      </c>
      <c r="AD41" s="82">
        <v>21</v>
      </c>
      <c r="AE41" s="82">
        <f>G41*0</f>
        <v>0</v>
      </c>
      <c r="AF41" s="82">
        <f>G41*(1-0)</f>
        <v>0</v>
      </c>
      <c r="AM41" s="82">
        <f>F41*AE41</f>
        <v>0</v>
      </c>
      <c r="AN41" s="82">
        <f>F41*AF41</f>
        <v>0</v>
      </c>
      <c r="AO41" s="84" t="s">
        <v>189</v>
      </c>
      <c r="AP41" s="84" t="s">
        <v>163</v>
      </c>
      <c r="AQ41" s="78" t="s">
        <v>115</v>
      </c>
    </row>
    <row r="42" spans="1:13" ht="14.25">
      <c r="A42" s="79"/>
      <c r="B42" s="80" t="s">
        <v>26</v>
      </c>
      <c r="C42" s="80"/>
      <c r="D42" s="80" t="s">
        <v>190</v>
      </c>
      <c r="E42" s="80"/>
      <c r="F42" s="80"/>
      <c r="G42" s="80"/>
      <c r="H42" s="81">
        <f>H43+H46+H51+H54+H57+H60+H62+H67+H70</f>
        <v>0</v>
      </c>
      <c r="I42" s="81">
        <f>I43+I46+I51+I54+I57+I60+I62+I67+I70</f>
        <v>0</v>
      </c>
      <c r="J42" s="81">
        <f aca="true" t="shared" si="1" ref="J42:J43">H42+I42</f>
        <v>0</v>
      </c>
      <c r="K42" s="78"/>
      <c r="L42" s="81">
        <f>L43+L46+L51+L54+L57+L60+L62+L67+L70</f>
        <v>11.389891700000002</v>
      </c>
      <c r="M42" s="78"/>
    </row>
    <row r="43" spans="1:37" ht="14.25">
      <c r="A43" s="79"/>
      <c r="B43" s="80" t="s">
        <v>26</v>
      </c>
      <c r="C43" s="80" t="s">
        <v>105</v>
      </c>
      <c r="D43" s="80" t="s">
        <v>106</v>
      </c>
      <c r="E43" s="80"/>
      <c r="F43" s="80"/>
      <c r="G43" s="80"/>
      <c r="H43" s="81">
        <f>SUM(H44:H44)</f>
        <v>0</v>
      </c>
      <c r="I43" s="81">
        <f>SUM(I44:I44)</f>
        <v>0</v>
      </c>
      <c r="J43" s="81">
        <f t="shared" si="1"/>
        <v>0</v>
      </c>
      <c r="K43" s="78"/>
      <c r="L43" s="81">
        <f>SUM(L44:L44)</f>
        <v>2.5557069</v>
      </c>
      <c r="M43" s="78"/>
      <c r="P43" s="81">
        <f>IF(Q43="PR",J43,SUM(O44:O44))</f>
        <v>0</v>
      </c>
      <c r="Q43" s="78" t="s">
        <v>107</v>
      </c>
      <c r="R43" s="81">
        <f>IF(Q43="HS",H43,0)</f>
        <v>0</v>
      </c>
      <c r="S43" s="81">
        <f>IF(Q43="HS",I43-P43,0)</f>
        <v>0</v>
      </c>
      <c r="T43" s="81">
        <f>IF(Q43="PS",H43,0)</f>
        <v>0</v>
      </c>
      <c r="U43" s="81">
        <f>IF(Q43="PS",I43-P43,0)</f>
        <v>0</v>
      </c>
      <c r="V43" s="81">
        <f>IF(Q43="MP",H43,0)</f>
        <v>0</v>
      </c>
      <c r="W43" s="81">
        <f>IF(Q43="MP",I43-P43,0)</f>
        <v>0</v>
      </c>
      <c r="X43" s="81">
        <f>IF(Q43="OM",H43,0)</f>
        <v>0</v>
      </c>
      <c r="Y43" s="78" t="s">
        <v>28</v>
      </c>
      <c r="AI43" s="81">
        <f>SUM(Z44:Z44)</f>
        <v>0</v>
      </c>
      <c r="AJ43" s="81">
        <f>SUM(AA44:AA44)</f>
        <v>0</v>
      </c>
      <c r="AK43" s="81">
        <f>SUM(AB44:AB44)</f>
        <v>0</v>
      </c>
    </row>
    <row r="44" spans="1:43" ht="14.25">
      <c r="A44" s="10" t="s">
        <v>124</v>
      </c>
      <c r="B44" s="10" t="s">
        <v>26</v>
      </c>
      <c r="C44" s="10" t="s">
        <v>109</v>
      </c>
      <c r="D44" s="10" t="s">
        <v>110</v>
      </c>
      <c r="E44" s="10" t="s">
        <v>111</v>
      </c>
      <c r="F44" s="82">
        <v>44.61</v>
      </c>
      <c r="G44" s="83">
        <v>0</v>
      </c>
      <c r="H44" s="82">
        <f>ROUND(F44*AE44,2)</f>
        <v>0</v>
      </c>
      <c r="I44" s="82">
        <f>J44-H44</f>
        <v>0</v>
      </c>
      <c r="J44" s="82">
        <f>ROUND(F44*G44,2)</f>
        <v>0</v>
      </c>
      <c r="K44" s="82">
        <v>0.05729</v>
      </c>
      <c r="L44" s="82">
        <f>F44*K44</f>
        <v>2.5557069</v>
      </c>
      <c r="M44" s="84" t="s">
        <v>112</v>
      </c>
      <c r="N44" s="84" t="s">
        <v>108</v>
      </c>
      <c r="O44" s="82">
        <f>IF(N44="5",I44,0)</f>
        <v>0</v>
      </c>
      <c r="Z44" s="82">
        <f>IF(AD44=0,J44,0)</f>
        <v>0</v>
      </c>
      <c r="AA44" s="82">
        <f>IF(AD44=15,J44,0)</f>
        <v>0</v>
      </c>
      <c r="AB44" s="82">
        <f>IF(AD44=21,J44,0)</f>
        <v>0</v>
      </c>
      <c r="AD44" s="82">
        <v>21</v>
      </c>
      <c r="AE44" s="82">
        <f>G44*0.190266882584281</f>
        <v>0</v>
      </c>
      <c r="AF44" s="82">
        <f>G44*(1-0.190266882584281)</f>
        <v>0</v>
      </c>
      <c r="AM44" s="82">
        <f>F44*AE44</f>
        <v>0</v>
      </c>
      <c r="AN44" s="82">
        <f>F44*AF44</f>
        <v>0</v>
      </c>
      <c r="AO44" s="84" t="s">
        <v>113</v>
      </c>
      <c r="AP44" s="84" t="s">
        <v>114</v>
      </c>
      <c r="AQ44" s="78" t="s">
        <v>191</v>
      </c>
    </row>
    <row r="45" spans="4:6" ht="14.25">
      <c r="D45" s="85" t="s">
        <v>192</v>
      </c>
      <c r="F45" s="86">
        <v>44.61</v>
      </c>
    </row>
    <row r="46" spans="1:37" ht="14.25">
      <c r="A46" s="79"/>
      <c r="B46" s="80" t="s">
        <v>26</v>
      </c>
      <c r="C46" s="80" t="s">
        <v>117</v>
      </c>
      <c r="D46" s="80" t="s">
        <v>118</v>
      </c>
      <c r="E46" s="80"/>
      <c r="F46" s="80"/>
      <c r="G46" s="80"/>
      <c r="H46" s="81">
        <f>SUM(H47:H49)</f>
        <v>0</v>
      </c>
      <c r="I46" s="81">
        <f>SUM(I47:I49)</f>
        <v>0</v>
      </c>
      <c r="J46" s="81">
        <f>H46+I46</f>
        <v>0</v>
      </c>
      <c r="K46" s="78"/>
      <c r="L46" s="81">
        <f>SUM(L47:L49)</f>
        <v>4.1777248</v>
      </c>
      <c r="M46" s="78"/>
      <c r="P46" s="81">
        <f>IF(Q46="PR",J46,SUM(O47:O49))</f>
        <v>0</v>
      </c>
      <c r="Q46" s="78" t="s">
        <v>107</v>
      </c>
      <c r="R46" s="81">
        <f>IF(Q46="HS",H46,0)</f>
        <v>0</v>
      </c>
      <c r="S46" s="81">
        <f>IF(Q46="HS",I46-P46,0)</f>
        <v>0</v>
      </c>
      <c r="T46" s="81">
        <f>IF(Q46="PS",H46,0)</f>
        <v>0</v>
      </c>
      <c r="U46" s="81">
        <f>IF(Q46="PS",I46-P46,0)</f>
        <v>0</v>
      </c>
      <c r="V46" s="81">
        <f>IF(Q46="MP",H46,0)</f>
        <v>0</v>
      </c>
      <c r="W46" s="81">
        <f>IF(Q46="MP",I46-P46,0)</f>
        <v>0</v>
      </c>
      <c r="X46" s="81">
        <f>IF(Q46="OM",H46,0)</f>
        <v>0</v>
      </c>
      <c r="Y46" s="78" t="s">
        <v>28</v>
      </c>
      <c r="AI46" s="81">
        <f>SUM(Z47:Z49)</f>
        <v>0</v>
      </c>
      <c r="AJ46" s="81">
        <f>SUM(AA47:AA49)</f>
        <v>0</v>
      </c>
      <c r="AK46" s="81">
        <f>SUM(AB47:AB49)</f>
        <v>0</v>
      </c>
    </row>
    <row r="47" spans="1:43" ht="14.25">
      <c r="A47" s="10" t="s">
        <v>193</v>
      </c>
      <c r="B47" s="10" t="s">
        <v>26</v>
      </c>
      <c r="C47" s="10" t="s">
        <v>120</v>
      </c>
      <c r="D47" s="10" t="s">
        <v>121</v>
      </c>
      <c r="E47" s="10" t="s">
        <v>122</v>
      </c>
      <c r="F47" s="82">
        <v>16</v>
      </c>
      <c r="G47" s="83">
        <v>0</v>
      </c>
      <c r="H47" s="82">
        <f>ROUND(F47*AE47,2)</f>
        <v>0</v>
      </c>
      <c r="I47" s="82">
        <f>J47-H47</f>
        <v>0</v>
      </c>
      <c r="J47" s="82">
        <f>ROUND(F47*G47,2)</f>
        <v>0</v>
      </c>
      <c r="K47" s="82">
        <v>0.0907</v>
      </c>
      <c r="L47" s="82">
        <f>F47*K47</f>
        <v>1.4512</v>
      </c>
      <c r="M47" s="84" t="s">
        <v>112</v>
      </c>
      <c r="N47" s="84" t="s">
        <v>108</v>
      </c>
      <c r="O47" s="82">
        <f>IF(N47="5",I47,0)</f>
        <v>0</v>
      </c>
      <c r="Z47" s="82">
        <f>IF(AD47=0,J47,0)</f>
        <v>0</v>
      </c>
      <c r="AA47" s="82">
        <f>IF(AD47=15,J47,0)</f>
        <v>0</v>
      </c>
      <c r="AB47" s="82">
        <f>IF(AD47=21,J47,0)</f>
        <v>0</v>
      </c>
      <c r="AD47" s="82">
        <v>21</v>
      </c>
      <c r="AE47" s="82">
        <f>G47*0.338697135602634</f>
        <v>0</v>
      </c>
      <c r="AF47" s="82">
        <f>G47*(1-0.338697135602634)</f>
        <v>0</v>
      </c>
      <c r="AM47" s="82">
        <f>F47*AE47</f>
        <v>0</v>
      </c>
      <c r="AN47" s="82">
        <f>F47*AF47</f>
        <v>0</v>
      </c>
      <c r="AO47" s="84" t="s">
        <v>123</v>
      </c>
      <c r="AP47" s="84" t="s">
        <v>114</v>
      </c>
      <c r="AQ47" s="78" t="s">
        <v>191</v>
      </c>
    </row>
    <row r="48" spans="4:6" ht="14.25">
      <c r="D48" s="85" t="s">
        <v>194</v>
      </c>
      <c r="F48" s="86">
        <v>16</v>
      </c>
    </row>
    <row r="49" spans="1:43" ht="14.25">
      <c r="A49" s="10" t="s">
        <v>195</v>
      </c>
      <c r="B49" s="10" t="s">
        <v>26</v>
      </c>
      <c r="C49" s="10" t="s">
        <v>126</v>
      </c>
      <c r="D49" s="10" t="s">
        <v>127</v>
      </c>
      <c r="E49" s="10" t="s">
        <v>111</v>
      </c>
      <c r="F49" s="82">
        <v>67.824</v>
      </c>
      <c r="G49" s="83">
        <v>0</v>
      </c>
      <c r="H49" s="82">
        <f>ROUND(F49*AE49,2)</f>
        <v>0</v>
      </c>
      <c r="I49" s="82">
        <f>J49-H49</f>
        <v>0</v>
      </c>
      <c r="J49" s="82">
        <f>ROUND(F49*G49,2)</f>
        <v>0</v>
      </c>
      <c r="K49" s="82">
        <v>0.0402</v>
      </c>
      <c r="L49" s="82">
        <f>F49*K49</f>
        <v>2.7265248</v>
      </c>
      <c r="M49" s="84" t="s">
        <v>112</v>
      </c>
      <c r="N49" s="84" t="s">
        <v>128</v>
      </c>
      <c r="O49" s="82">
        <f>IF(N49="5",I49,0)</f>
        <v>0</v>
      </c>
      <c r="Z49" s="82">
        <f>IF(AD49=0,J49,0)</f>
        <v>0</v>
      </c>
      <c r="AA49" s="82">
        <f>IF(AD49=15,J49,0)</f>
        <v>0</v>
      </c>
      <c r="AB49" s="82">
        <f>IF(AD49=21,J49,0)</f>
        <v>0</v>
      </c>
      <c r="AD49" s="82">
        <v>21</v>
      </c>
      <c r="AE49" s="82">
        <f>G49*1</f>
        <v>0</v>
      </c>
      <c r="AF49" s="82">
        <f>G49*(1-1)</f>
        <v>0</v>
      </c>
      <c r="AM49" s="82">
        <f>F49*AE49</f>
        <v>0</v>
      </c>
      <c r="AN49" s="82">
        <f>F49*AF49</f>
        <v>0</v>
      </c>
      <c r="AO49" s="84" t="s">
        <v>123</v>
      </c>
      <c r="AP49" s="84" t="s">
        <v>114</v>
      </c>
      <c r="AQ49" s="78" t="s">
        <v>191</v>
      </c>
    </row>
    <row r="50" spans="4:6" ht="14.25">
      <c r="D50" s="85" t="s">
        <v>196</v>
      </c>
      <c r="F50" s="86">
        <v>67.824</v>
      </c>
    </row>
    <row r="51" spans="1:37" ht="14.25">
      <c r="A51" s="79"/>
      <c r="B51" s="80" t="s">
        <v>26</v>
      </c>
      <c r="C51" s="80" t="s">
        <v>130</v>
      </c>
      <c r="D51" s="80" t="s">
        <v>131</v>
      </c>
      <c r="E51" s="80"/>
      <c r="F51" s="80"/>
      <c r="G51" s="80"/>
      <c r="H51" s="81">
        <f>SUM(H52:H52)</f>
        <v>0</v>
      </c>
      <c r="I51" s="81">
        <f>SUM(I52:I52)</f>
        <v>0</v>
      </c>
      <c r="J51" s="81">
        <f>H51+I51</f>
        <v>0</v>
      </c>
      <c r="K51" s="78"/>
      <c r="L51" s="81">
        <f>SUM(L52:L52)</f>
        <v>0.05526400000000001</v>
      </c>
      <c r="M51" s="78"/>
      <c r="P51" s="81">
        <f>IF(Q51="PR",J51,SUM(O52:O52))</f>
        <v>0</v>
      </c>
      <c r="Q51" s="78" t="s">
        <v>132</v>
      </c>
      <c r="R51" s="81">
        <f>IF(Q51="HS",H51,0)</f>
        <v>0</v>
      </c>
      <c r="S51" s="81">
        <f>IF(Q51="HS",I51-P51,0)</f>
        <v>0</v>
      </c>
      <c r="T51" s="81">
        <f>IF(Q51="PS",H51,0)</f>
        <v>0</v>
      </c>
      <c r="U51" s="81">
        <f>IF(Q51="PS",I51-P51,0)</f>
        <v>0</v>
      </c>
      <c r="V51" s="81">
        <f>IF(Q51="MP",H51,0)</f>
        <v>0</v>
      </c>
      <c r="W51" s="81">
        <f>IF(Q51="MP",I51-P51,0)</f>
        <v>0</v>
      </c>
      <c r="X51" s="81">
        <f>IF(Q51="OM",H51,0)</f>
        <v>0</v>
      </c>
      <c r="Y51" s="78" t="s">
        <v>28</v>
      </c>
      <c r="AI51" s="81">
        <f>SUM(Z52:Z52)</f>
        <v>0</v>
      </c>
      <c r="AJ51" s="81">
        <f>SUM(AA52:AA52)</f>
        <v>0</v>
      </c>
      <c r="AK51" s="81">
        <f>SUM(AB52:AB52)</f>
        <v>0</v>
      </c>
    </row>
    <row r="52" spans="1:43" ht="14.25">
      <c r="A52" s="10" t="s">
        <v>197</v>
      </c>
      <c r="B52" s="10" t="s">
        <v>26</v>
      </c>
      <c r="C52" s="10" t="s">
        <v>134</v>
      </c>
      <c r="D52" s="10" t="s">
        <v>198</v>
      </c>
      <c r="E52" s="10" t="s">
        <v>136</v>
      </c>
      <c r="F52" s="82">
        <v>25.12</v>
      </c>
      <c r="G52" s="83">
        <v>0</v>
      </c>
      <c r="H52" s="82">
        <f>ROUND(F52*AE52,2)</f>
        <v>0</v>
      </c>
      <c r="I52" s="82">
        <f>J52-H52</f>
        <v>0</v>
      </c>
      <c r="J52" s="82">
        <f>ROUND(F52*G52,2)</f>
        <v>0</v>
      </c>
      <c r="K52" s="82">
        <v>0.0022</v>
      </c>
      <c r="L52" s="82">
        <f>F52*K52</f>
        <v>0.05526400000000001</v>
      </c>
      <c r="M52" s="84" t="s">
        <v>112</v>
      </c>
      <c r="N52" s="84" t="s">
        <v>108</v>
      </c>
      <c r="O52" s="82">
        <f>IF(N52="5",I52,0)</f>
        <v>0</v>
      </c>
      <c r="Z52" s="82">
        <f>IF(AD52=0,J52,0)</f>
        <v>0</v>
      </c>
      <c r="AA52" s="82">
        <f>IF(AD52=15,J52,0)</f>
        <v>0</v>
      </c>
      <c r="AB52" s="82">
        <f>IF(AD52=21,J52,0)</f>
        <v>0</v>
      </c>
      <c r="AD52" s="82">
        <v>21</v>
      </c>
      <c r="AE52" s="82">
        <f>G52*0.206291809799313</f>
        <v>0</v>
      </c>
      <c r="AF52" s="82">
        <f>G52*(1-0.206291809799313)</f>
        <v>0</v>
      </c>
      <c r="AM52" s="82">
        <f>F52*AE52</f>
        <v>0</v>
      </c>
      <c r="AN52" s="82">
        <f>F52*AF52</f>
        <v>0</v>
      </c>
      <c r="AO52" s="84" t="s">
        <v>137</v>
      </c>
      <c r="AP52" s="84" t="s">
        <v>138</v>
      </c>
      <c r="AQ52" s="78" t="s">
        <v>191</v>
      </c>
    </row>
    <row r="53" spans="4:6" ht="14.25">
      <c r="D53" s="85" t="s">
        <v>199</v>
      </c>
      <c r="F53" s="86">
        <v>25.12</v>
      </c>
    </row>
    <row r="54" spans="1:37" ht="14.25">
      <c r="A54" s="79"/>
      <c r="B54" s="80" t="s">
        <v>26</v>
      </c>
      <c r="C54" s="80" t="s">
        <v>140</v>
      </c>
      <c r="D54" s="80" t="s">
        <v>141</v>
      </c>
      <c r="E54" s="80"/>
      <c r="F54" s="80"/>
      <c r="G54" s="80"/>
      <c r="H54" s="81">
        <f>SUM(H55:H55)</f>
        <v>0</v>
      </c>
      <c r="I54" s="81">
        <f>SUM(I55:I55)</f>
        <v>0</v>
      </c>
      <c r="J54" s="81">
        <f>H54+I54</f>
        <v>0</v>
      </c>
      <c r="K54" s="78"/>
      <c r="L54" s="81">
        <f>SUM(L55:L55)</f>
        <v>0.0005664</v>
      </c>
      <c r="M54" s="78"/>
      <c r="P54" s="81">
        <f>IF(Q54="PR",J54,SUM(O55:O55))</f>
        <v>0</v>
      </c>
      <c r="Q54" s="78" t="s">
        <v>132</v>
      </c>
      <c r="R54" s="81">
        <f>IF(Q54="HS",H54,0)</f>
        <v>0</v>
      </c>
      <c r="S54" s="81">
        <f>IF(Q54="HS",I54-P54,0)</f>
        <v>0</v>
      </c>
      <c r="T54" s="81">
        <f>IF(Q54="PS",H54,0)</f>
        <v>0</v>
      </c>
      <c r="U54" s="81">
        <f>IF(Q54="PS",I54-P54,0)</f>
        <v>0</v>
      </c>
      <c r="V54" s="81">
        <f>IF(Q54="MP",H54,0)</f>
        <v>0</v>
      </c>
      <c r="W54" s="81">
        <f>IF(Q54="MP",I54-P54,0)</f>
        <v>0</v>
      </c>
      <c r="X54" s="81">
        <f>IF(Q54="OM",H54,0)</f>
        <v>0</v>
      </c>
      <c r="Y54" s="78" t="s">
        <v>28</v>
      </c>
      <c r="AI54" s="81">
        <f>SUM(Z55:Z55)</f>
        <v>0</v>
      </c>
      <c r="AJ54" s="81">
        <f>SUM(AA55:AA55)</f>
        <v>0</v>
      </c>
      <c r="AK54" s="81">
        <f>SUM(AB55:AB55)</f>
        <v>0</v>
      </c>
    </row>
    <row r="55" spans="1:43" ht="14.25">
      <c r="A55" s="10" t="s">
        <v>194</v>
      </c>
      <c r="B55" s="10" t="s">
        <v>26</v>
      </c>
      <c r="C55" s="10" t="s">
        <v>143</v>
      </c>
      <c r="D55" s="10" t="s">
        <v>144</v>
      </c>
      <c r="E55" s="10" t="s">
        <v>136</v>
      </c>
      <c r="F55" s="82">
        <v>28.32</v>
      </c>
      <c r="G55" s="83">
        <v>0</v>
      </c>
      <c r="H55" s="82">
        <f>ROUND(F55*AE55,2)</f>
        <v>0</v>
      </c>
      <c r="I55" s="82">
        <f>J55-H55</f>
        <v>0</v>
      </c>
      <c r="J55" s="82">
        <f>ROUND(F55*G55,2)</f>
        <v>0</v>
      </c>
      <c r="K55" s="82">
        <v>2E-05</v>
      </c>
      <c r="L55" s="82">
        <f>F55*K55</f>
        <v>0.0005664</v>
      </c>
      <c r="M55" s="84" t="s">
        <v>112</v>
      </c>
      <c r="N55" s="84" t="s">
        <v>108</v>
      </c>
      <c r="O55" s="82">
        <f>IF(N55="5",I55,0)</f>
        <v>0</v>
      </c>
      <c r="Z55" s="82">
        <f>IF(AD55=0,J55,0)</f>
        <v>0</v>
      </c>
      <c r="AA55" s="82">
        <f>IF(AD55=15,J55,0)</f>
        <v>0</v>
      </c>
      <c r="AB55" s="82">
        <f>IF(AD55=21,J55,0)</f>
        <v>0</v>
      </c>
      <c r="AD55" s="82">
        <v>21</v>
      </c>
      <c r="AE55" s="82">
        <f>G55*0.0209465135816298</f>
        <v>0</v>
      </c>
      <c r="AF55" s="82">
        <f>G55*(1-0.0209465135816298)</f>
        <v>0</v>
      </c>
      <c r="AM55" s="82">
        <f>F55*AE55</f>
        <v>0</v>
      </c>
      <c r="AN55" s="82">
        <f>F55*AF55</f>
        <v>0</v>
      </c>
      <c r="AO55" s="84" t="s">
        <v>145</v>
      </c>
      <c r="AP55" s="84" t="s">
        <v>138</v>
      </c>
      <c r="AQ55" s="78" t="s">
        <v>191</v>
      </c>
    </row>
    <row r="56" spans="4:6" ht="14.25">
      <c r="D56" s="85" t="s">
        <v>200</v>
      </c>
      <c r="F56" s="86">
        <v>28.32</v>
      </c>
    </row>
    <row r="57" spans="1:37" ht="14.25">
      <c r="A57" s="79"/>
      <c r="B57" s="80" t="s">
        <v>26</v>
      </c>
      <c r="C57" s="80" t="s">
        <v>147</v>
      </c>
      <c r="D57" s="80" t="s">
        <v>148</v>
      </c>
      <c r="E57" s="80"/>
      <c r="F57" s="80"/>
      <c r="G57" s="80"/>
      <c r="H57" s="81">
        <f>SUM(H58:H58)</f>
        <v>0</v>
      </c>
      <c r="I57" s="81">
        <f>SUM(I58:I58)</f>
        <v>0</v>
      </c>
      <c r="J57" s="81">
        <f>H57+I57</f>
        <v>0</v>
      </c>
      <c r="K57" s="78"/>
      <c r="L57" s="81">
        <f>SUM(L58:L58)</f>
        <v>0.024981599999999996</v>
      </c>
      <c r="M57" s="78"/>
      <c r="P57" s="81">
        <f>IF(Q57="PR",J57,SUM(O58:O58))</f>
        <v>0</v>
      </c>
      <c r="Q57" s="78" t="s">
        <v>132</v>
      </c>
      <c r="R57" s="81">
        <f>IF(Q57="HS",H57,0)</f>
        <v>0</v>
      </c>
      <c r="S57" s="81">
        <f>IF(Q57="HS",I57-P57,0)</f>
        <v>0</v>
      </c>
      <c r="T57" s="81">
        <f>IF(Q57="PS",H57,0)</f>
        <v>0</v>
      </c>
      <c r="U57" s="81">
        <f>IF(Q57="PS",I57-P57,0)</f>
        <v>0</v>
      </c>
      <c r="V57" s="81">
        <f>IF(Q57="MP",H57,0)</f>
        <v>0</v>
      </c>
      <c r="W57" s="81">
        <f>IF(Q57="MP",I57-P57,0)</f>
        <v>0</v>
      </c>
      <c r="X57" s="81">
        <f>IF(Q57="OM",H57,0)</f>
        <v>0</v>
      </c>
      <c r="Y57" s="78" t="s">
        <v>28</v>
      </c>
      <c r="AI57" s="81">
        <f>SUM(Z58:Z58)</f>
        <v>0</v>
      </c>
      <c r="AJ57" s="81">
        <f>SUM(AA58:AA58)</f>
        <v>0</v>
      </c>
      <c r="AK57" s="81">
        <f>SUM(AB58:AB58)</f>
        <v>0</v>
      </c>
    </row>
    <row r="58" spans="1:43" ht="14.25">
      <c r="A58" s="10" t="s">
        <v>201</v>
      </c>
      <c r="B58" s="10" t="s">
        <v>26</v>
      </c>
      <c r="C58" s="10" t="s">
        <v>150</v>
      </c>
      <c r="D58" s="10" t="s">
        <v>151</v>
      </c>
      <c r="E58" s="10" t="s">
        <v>111</v>
      </c>
      <c r="F58" s="82">
        <v>89.22</v>
      </c>
      <c r="G58" s="83">
        <v>0</v>
      </c>
      <c r="H58" s="82">
        <f>ROUND(F58*AE58,2)</f>
        <v>0</v>
      </c>
      <c r="I58" s="82">
        <f>J58-H58</f>
        <v>0</v>
      </c>
      <c r="J58" s="82">
        <f>ROUND(F58*G58,2)</f>
        <v>0</v>
      </c>
      <c r="K58" s="82">
        <v>0.00028</v>
      </c>
      <c r="L58" s="82">
        <f>F58*K58</f>
        <v>0.024981599999999996</v>
      </c>
      <c r="M58" s="84" t="s">
        <v>152</v>
      </c>
      <c r="N58" s="84" t="s">
        <v>108</v>
      </c>
      <c r="O58" s="82">
        <f>IF(N58="5",I58,0)</f>
        <v>0</v>
      </c>
      <c r="Z58" s="82">
        <f>IF(AD58=0,J58,0)</f>
        <v>0</v>
      </c>
      <c r="AA58" s="82">
        <f>IF(AD58=15,J58,0)</f>
        <v>0</v>
      </c>
      <c r="AB58" s="82">
        <f>IF(AD58=21,J58,0)</f>
        <v>0</v>
      </c>
      <c r="AD58" s="82">
        <v>21</v>
      </c>
      <c r="AE58" s="82">
        <f>G58*0.184142394822007</f>
        <v>0</v>
      </c>
      <c r="AF58" s="82">
        <f>G58*(1-0.184142394822007)</f>
        <v>0</v>
      </c>
      <c r="AM58" s="82">
        <f>F58*AE58</f>
        <v>0</v>
      </c>
      <c r="AN58" s="82">
        <f>F58*AF58</f>
        <v>0</v>
      </c>
      <c r="AO58" s="84" t="s">
        <v>153</v>
      </c>
      <c r="AP58" s="84" t="s">
        <v>154</v>
      </c>
      <c r="AQ58" s="78" t="s">
        <v>191</v>
      </c>
    </row>
    <row r="59" spans="4:6" ht="14.25">
      <c r="D59" s="85" t="s">
        <v>202</v>
      </c>
      <c r="F59" s="86">
        <v>89.22</v>
      </c>
    </row>
    <row r="60" spans="1:37" ht="14.25">
      <c r="A60" s="79"/>
      <c r="B60" s="80" t="s">
        <v>26</v>
      </c>
      <c r="C60" s="80" t="s">
        <v>156</v>
      </c>
      <c r="D60" s="80" t="s">
        <v>157</v>
      </c>
      <c r="E60" s="80"/>
      <c r="F60" s="80"/>
      <c r="G60" s="80"/>
      <c r="H60" s="81">
        <f>SUM(H61:H61)</f>
        <v>0</v>
      </c>
      <c r="I60" s="81">
        <f>SUM(I61:I61)</f>
        <v>0</v>
      </c>
      <c r="J60" s="81">
        <f>H60+I60</f>
        <v>0</v>
      </c>
      <c r="K60" s="78"/>
      <c r="L60" s="81">
        <f>SUM(L61:L61)</f>
        <v>0</v>
      </c>
      <c r="M60" s="78"/>
      <c r="P60" s="81">
        <f>IF(Q60="PR",J60,SUM(O61:O61))</f>
        <v>0</v>
      </c>
      <c r="Q60" s="78" t="s">
        <v>107</v>
      </c>
      <c r="R60" s="81">
        <f>IF(Q60="HS",H60,0)</f>
        <v>0</v>
      </c>
      <c r="S60" s="81">
        <f>IF(Q60="HS",I60-P60,0)</f>
        <v>0</v>
      </c>
      <c r="T60" s="81">
        <f>IF(Q60="PS",H60,0)</f>
        <v>0</v>
      </c>
      <c r="U60" s="81">
        <f>IF(Q60="PS",I60-P60,0)</f>
        <v>0</v>
      </c>
      <c r="V60" s="81">
        <f>IF(Q60="MP",H60,0)</f>
        <v>0</v>
      </c>
      <c r="W60" s="81">
        <f>IF(Q60="MP",I60-P60,0)</f>
        <v>0</v>
      </c>
      <c r="X60" s="81">
        <f>IF(Q60="OM",H60,0)</f>
        <v>0</v>
      </c>
      <c r="Y60" s="78" t="s">
        <v>28</v>
      </c>
      <c r="AI60" s="81">
        <f>SUM(Z61:Z61)</f>
        <v>0</v>
      </c>
      <c r="AJ60" s="81">
        <f>SUM(AA61:AA61)</f>
        <v>0</v>
      </c>
      <c r="AK60" s="81">
        <f>SUM(AB61:AB61)</f>
        <v>0</v>
      </c>
    </row>
    <row r="61" spans="1:43" ht="14.25">
      <c r="A61" s="10" t="s">
        <v>203</v>
      </c>
      <c r="B61" s="10" t="s">
        <v>26</v>
      </c>
      <c r="C61" s="10" t="s">
        <v>159</v>
      </c>
      <c r="D61" s="10" t="s">
        <v>160</v>
      </c>
      <c r="E61" s="10" t="s">
        <v>161</v>
      </c>
      <c r="F61" s="82">
        <v>1</v>
      </c>
      <c r="G61" s="83">
        <v>0</v>
      </c>
      <c r="H61" s="82">
        <f>ROUND(F61*AE61,2)</f>
        <v>0</v>
      </c>
      <c r="I61" s="82">
        <f>J61-H61</f>
        <v>0</v>
      </c>
      <c r="J61" s="82">
        <f>ROUND(F61*G61,2)</f>
        <v>0</v>
      </c>
      <c r="K61" s="82">
        <v>0</v>
      </c>
      <c r="L61" s="82">
        <f>F61*K61</f>
        <v>0</v>
      </c>
      <c r="M61" s="84" t="s">
        <v>112</v>
      </c>
      <c r="N61" s="84" t="s">
        <v>108</v>
      </c>
      <c r="O61" s="82">
        <f>IF(N61="5",I61,0)</f>
        <v>0</v>
      </c>
      <c r="Z61" s="82">
        <f>IF(AD61=0,J61,0)</f>
        <v>0</v>
      </c>
      <c r="AA61" s="82">
        <f>IF(AD61=15,J61,0)</f>
        <v>0</v>
      </c>
      <c r="AB61" s="82">
        <f>IF(AD61=21,J61,0)</f>
        <v>0</v>
      </c>
      <c r="AD61" s="82">
        <v>21</v>
      </c>
      <c r="AE61" s="82">
        <f>G61*0</f>
        <v>0</v>
      </c>
      <c r="AF61" s="82">
        <f>G61*(1-0)</f>
        <v>0</v>
      </c>
      <c r="AM61" s="82">
        <f>F61*AE61</f>
        <v>0</v>
      </c>
      <c r="AN61" s="82">
        <f>F61*AF61</f>
        <v>0</v>
      </c>
      <c r="AO61" s="84" t="s">
        <v>162</v>
      </c>
      <c r="AP61" s="84" t="s">
        <v>163</v>
      </c>
      <c r="AQ61" s="78" t="s">
        <v>191</v>
      </c>
    </row>
    <row r="62" spans="1:37" ht="14.25">
      <c r="A62" s="79"/>
      <c r="B62" s="80" t="s">
        <v>26</v>
      </c>
      <c r="C62" s="80" t="s">
        <v>164</v>
      </c>
      <c r="D62" s="80" t="s">
        <v>165</v>
      </c>
      <c r="E62" s="80"/>
      <c r="F62" s="80"/>
      <c r="G62" s="80"/>
      <c r="H62" s="81">
        <f>SUM(H63:H65)</f>
        <v>0</v>
      </c>
      <c r="I62" s="81">
        <f>SUM(I63:I65)</f>
        <v>0</v>
      </c>
      <c r="J62" s="81">
        <f>H62+I62</f>
        <v>0</v>
      </c>
      <c r="K62" s="78"/>
      <c r="L62" s="81">
        <f>SUM(L63:L65)</f>
        <v>4.575648</v>
      </c>
      <c r="M62" s="78"/>
      <c r="P62" s="81">
        <f>IF(Q62="PR",J62,SUM(O63:O65))</f>
        <v>0</v>
      </c>
      <c r="Q62" s="78" t="s">
        <v>107</v>
      </c>
      <c r="R62" s="81">
        <f>IF(Q62="HS",H62,0)</f>
        <v>0</v>
      </c>
      <c r="S62" s="81">
        <f>IF(Q62="HS",I62-P62,0)</f>
        <v>0</v>
      </c>
      <c r="T62" s="81">
        <f>IF(Q62="PS",H62,0)</f>
        <v>0</v>
      </c>
      <c r="U62" s="81">
        <f>IF(Q62="PS",I62-P62,0)</f>
        <v>0</v>
      </c>
      <c r="V62" s="81">
        <f>IF(Q62="MP",H62,0)</f>
        <v>0</v>
      </c>
      <c r="W62" s="81">
        <f>IF(Q62="MP",I62-P62,0)</f>
        <v>0</v>
      </c>
      <c r="X62" s="81">
        <f>IF(Q62="OM",H62,0)</f>
        <v>0</v>
      </c>
      <c r="Y62" s="78" t="s">
        <v>28</v>
      </c>
      <c r="AI62" s="81">
        <f>SUM(Z63:Z65)</f>
        <v>0</v>
      </c>
      <c r="AJ62" s="81">
        <f>SUM(AA63:AA65)</f>
        <v>0</v>
      </c>
      <c r="AK62" s="81">
        <f>SUM(AB63:AB65)</f>
        <v>0</v>
      </c>
    </row>
    <row r="63" spans="1:43" ht="14.25">
      <c r="A63" s="10" t="s">
        <v>204</v>
      </c>
      <c r="B63" s="10" t="s">
        <v>26</v>
      </c>
      <c r="C63" s="10" t="s">
        <v>167</v>
      </c>
      <c r="D63" s="10" t="s">
        <v>168</v>
      </c>
      <c r="E63" s="10" t="s">
        <v>111</v>
      </c>
      <c r="F63" s="82">
        <v>67.824</v>
      </c>
      <c r="G63" s="83">
        <v>0</v>
      </c>
      <c r="H63" s="82">
        <f>ROUND(F63*AE63,2)</f>
        <v>0</v>
      </c>
      <c r="I63" s="82">
        <f>J63-H63</f>
        <v>0</v>
      </c>
      <c r="J63" s="82">
        <f>ROUND(F63*G63,2)</f>
        <v>0</v>
      </c>
      <c r="K63" s="82">
        <v>0.063</v>
      </c>
      <c r="L63" s="82">
        <f>F63*K63</f>
        <v>4.272912</v>
      </c>
      <c r="M63" s="84" t="s">
        <v>112</v>
      </c>
      <c r="N63" s="84" t="s">
        <v>108</v>
      </c>
      <c r="O63" s="82">
        <f>IF(N63="5",I63,0)</f>
        <v>0</v>
      </c>
      <c r="Z63" s="82">
        <f>IF(AD63=0,J63,0)</f>
        <v>0</v>
      </c>
      <c r="AA63" s="82">
        <f>IF(AD63=15,J63,0)</f>
        <v>0</v>
      </c>
      <c r="AB63" s="82">
        <f>IF(AD63=21,J63,0)</f>
        <v>0</v>
      </c>
      <c r="AD63" s="82">
        <v>21</v>
      </c>
      <c r="AE63" s="82">
        <f>G63*0.138833819241982</f>
        <v>0</v>
      </c>
      <c r="AF63" s="82">
        <f>G63*(1-0.138833819241982)</f>
        <v>0</v>
      </c>
      <c r="AM63" s="82">
        <f>F63*AE63</f>
        <v>0</v>
      </c>
      <c r="AN63" s="82">
        <f>F63*AF63</f>
        <v>0</v>
      </c>
      <c r="AO63" s="84" t="s">
        <v>169</v>
      </c>
      <c r="AP63" s="84" t="s">
        <v>163</v>
      </c>
      <c r="AQ63" s="78" t="s">
        <v>191</v>
      </c>
    </row>
    <row r="64" spans="4:6" ht="14.25">
      <c r="D64" s="85" t="s">
        <v>205</v>
      </c>
      <c r="F64" s="86">
        <v>67.824</v>
      </c>
    </row>
    <row r="65" spans="1:43" ht="14.25">
      <c r="A65" s="10" t="s">
        <v>206</v>
      </c>
      <c r="B65" s="10" t="s">
        <v>26</v>
      </c>
      <c r="C65" s="10" t="s">
        <v>172</v>
      </c>
      <c r="D65" s="10" t="s">
        <v>173</v>
      </c>
      <c r="E65" s="10" t="s">
        <v>136</v>
      </c>
      <c r="F65" s="82">
        <v>27.2</v>
      </c>
      <c r="G65" s="83">
        <v>0</v>
      </c>
      <c r="H65" s="82">
        <f>ROUND(F65*AE65,2)</f>
        <v>0</v>
      </c>
      <c r="I65" s="82">
        <f>J65-H65</f>
        <v>0</v>
      </c>
      <c r="J65" s="82">
        <f>ROUND(F65*G65,2)</f>
        <v>0</v>
      </c>
      <c r="K65" s="82">
        <v>0.01113</v>
      </c>
      <c r="L65" s="82">
        <f>F65*K65</f>
        <v>0.30273599999999995</v>
      </c>
      <c r="M65" s="84" t="s">
        <v>112</v>
      </c>
      <c r="N65" s="84" t="s">
        <v>108</v>
      </c>
      <c r="O65" s="82">
        <f>IF(N65="5",I65,0)</f>
        <v>0</v>
      </c>
      <c r="Z65" s="82">
        <f>IF(AD65=0,J65,0)</f>
        <v>0</v>
      </c>
      <c r="AA65" s="82">
        <f>IF(AD65=15,J65,0)</f>
        <v>0</v>
      </c>
      <c r="AB65" s="82">
        <f>IF(AD65=21,J65,0)</f>
        <v>0</v>
      </c>
      <c r="AD65" s="82">
        <v>21</v>
      </c>
      <c r="AE65" s="82">
        <f>G65*0</f>
        <v>0</v>
      </c>
      <c r="AF65" s="82">
        <f>G65*(1-0)</f>
        <v>0</v>
      </c>
      <c r="AM65" s="82">
        <f>F65*AE65</f>
        <v>0</v>
      </c>
      <c r="AN65" s="82">
        <f>F65*AF65</f>
        <v>0</v>
      </c>
      <c r="AO65" s="84" t="s">
        <v>169</v>
      </c>
      <c r="AP65" s="84" t="s">
        <v>163</v>
      </c>
      <c r="AQ65" s="78" t="s">
        <v>191</v>
      </c>
    </row>
    <row r="66" spans="4:6" ht="14.25">
      <c r="D66" s="85" t="s">
        <v>207</v>
      </c>
      <c r="F66" s="86">
        <v>27.2</v>
      </c>
    </row>
    <row r="67" spans="1:37" ht="14.25">
      <c r="A67" s="79"/>
      <c r="B67" s="80" t="s">
        <v>26</v>
      </c>
      <c r="C67" s="80" t="s">
        <v>175</v>
      </c>
      <c r="D67" s="80" t="s">
        <v>176</v>
      </c>
      <c r="E67" s="80"/>
      <c r="F67" s="80"/>
      <c r="G67" s="80"/>
      <c r="H67" s="81">
        <f>SUM(H68:H68)</f>
        <v>0</v>
      </c>
      <c r="I67" s="81">
        <f>SUM(I68:I68)</f>
        <v>0</v>
      </c>
      <c r="J67" s="81">
        <f>H67+I67</f>
        <v>0</v>
      </c>
      <c r="K67" s="78"/>
      <c r="L67" s="81">
        <f>SUM(L68:L68)</f>
        <v>0</v>
      </c>
      <c r="M67" s="78"/>
      <c r="P67" s="81">
        <f>IF(Q67="PR",J67,SUM(O68:O68))</f>
        <v>0</v>
      </c>
      <c r="Q67" s="78" t="s">
        <v>177</v>
      </c>
      <c r="R67" s="81">
        <f>IF(Q67="HS",H67,0)</f>
        <v>0</v>
      </c>
      <c r="S67" s="81">
        <f>IF(Q67="HS",I67-P67,0)</f>
        <v>0</v>
      </c>
      <c r="T67" s="81">
        <f>IF(Q67="PS",H67,0)</f>
        <v>0</v>
      </c>
      <c r="U67" s="81">
        <f>IF(Q67="PS",I67-P67,0)</f>
        <v>0</v>
      </c>
      <c r="V67" s="81">
        <f>IF(Q67="MP",H67,0)</f>
        <v>0</v>
      </c>
      <c r="W67" s="81">
        <f>IF(Q67="MP",I67-P67,0)</f>
        <v>0</v>
      </c>
      <c r="X67" s="81">
        <f>IF(Q67="OM",H67,0)</f>
        <v>0</v>
      </c>
      <c r="Y67" s="78" t="s">
        <v>28</v>
      </c>
      <c r="AI67" s="81">
        <f>SUM(Z68:Z68)</f>
        <v>0</v>
      </c>
      <c r="AJ67" s="81">
        <f>SUM(AA68:AA68)</f>
        <v>0</v>
      </c>
      <c r="AK67" s="81">
        <f>SUM(AB68:AB68)</f>
        <v>0</v>
      </c>
    </row>
    <row r="68" spans="1:43" ht="14.25">
      <c r="A68" s="10" t="s">
        <v>208</v>
      </c>
      <c r="B68" s="10" t="s">
        <v>26</v>
      </c>
      <c r="C68" s="10" t="s">
        <v>179</v>
      </c>
      <c r="D68" s="10" t="s">
        <v>180</v>
      </c>
      <c r="E68" s="10" t="s">
        <v>181</v>
      </c>
      <c r="F68" s="82">
        <v>4.58</v>
      </c>
      <c r="G68" s="83">
        <v>0</v>
      </c>
      <c r="H68" s="82">
        <f>ROUND(F68*AE68,2)</f>
        <v>0</v>
      </c>
      <c r="I68" s="82">
        <f>J68-H68</f>
        <v>0</v>
      </c>
      <c r="J68" s="82">
        <f>ROUND(F68*G68,2)</f>
        <v>0</v>
      </c>
      <c r="K68" s="82">
        <v>0</v>
      </c>
      <c r="L68" s="82">
        <f>F68*K68</f>
        <v>0</v>
      </c>
      <c r="M68" s="84" t="s">
        <v>112</v>
      </c>
      <c r="N68" s="84" t="s">
        <v>142</v>
      </c>
      <c r="O68" s="82">
        <f>IF(N68="5",I68,0)</f>
        <v>0</v>
      </c>
      <c r="Z68" s="82">
        <f>IF(AD68=0,J68,0)</f>
        <v>0</v>
      </c>
      <c r="AA68" s="82">
        <f>IF(AD68=15,J68,0)</f>
        <v>0</v>
      </c>
      <c r="AB68" s="82">
        <f>IF(AD68=21,J68,0)</f>
        <v>0</v>
      </c>
      <c r="AD68" s="82">
        <v>21</v>
      </c>
      <c r="AE68" s="82">
        <f>G68*0</f>
        <v>0</v>
      </c>
      <c r="AF68" s="82">
        <f>G68*(1-0)</f>
        <v>0</v>
      </c>
      <c r="AM68" s="82">
        <f>F68*AE68</f>
        <v>0</v>
      </c>
      <c r="AN68" s="82">
        <f>F68*AF68</f>
        <v>0</v>
      </c>
      <c r="AO68" s="84" t="s">
        <v>182</v>
      </c>
      <c r="AP68" s="84" t="s">
        <v>163</v>
      </c>
      <c r="AQ68" s="78" t="s">
        <v>191</v>
      </c>
    </row>
    <row r="69" spans="4:6" ht="14.25">
      <c r="D69" s="85" t="s">
        <v>209</v>
      </c>
      <c r="F69" s="86">
        <v>4.58</v>
      </c>
    </row>
    <row r="70" spans="1:37" ht="14.25">
      <c r="A70" s="79"/>
      <c r="B70" s="80" t="s">
        <v>26</v>
      </c>
      <c r="C70" s="80" t="s">
        <v>184</v>
      </c>
      <c r="D70" s="80" t="s">
        <v>185</v>
      </c>
      <c r="E70" s="80"/>
      <c r="F70" s="80"/>
      <c r="G70" s="80"/>
      <c r="H70" s="81">
        <f>SUM(H71:H71)</f>
        <v>0</v>
      </c>
      <c r="I70" s="81">
        <f>SUM(I71:I71)</f>
        <v>0</v>
      </c>
      <c r="J70" s="81">
        <f>H70+I70</f>
        <v>0</v>
      </c>
      <c r="K70" s="78"/>
      <c r="L70" s="81">
        <f>SUM(L71:L71)</f>
        <v>0</v>
      </c>
      <c r="M70" s="78"/>
      <c r="P70" s="81">
        <f>IF(Q70="PR",J70,SUM(O71:O71))</f>
        <v>0</v>
      </c>
      <c r="Q70" s="78" t="s">
        <v>177</v>
      </c>
      <c r="R70" s="81">
        <f>IF(Q70="HS",H70,0)</f>
        <v>0</v>
      </c>
      <c r="S70" s="81">
        <f>IF(Q70="HS",I70-P70,0)</f>
        <v>0</v>
      </c>
      <c r="T70" s="81">
        <f>IF(Q70="PS",H70,0)</f>
        <v>0</v>
      </c>
      <c r="U70" s="81">
        <f>IF(Q70="PS",I70-P70,0)</f>
        <v>0</v>
      </c>
      <c r="V70" s="81">
        <f>IF(Q70="MP",H70,0)</f>
        <v>0</v>
      </c>
      <c r="W70" s="81">
        <f>IF(Q70="MP",I70-P70,0)</f>
        <v>0</v>
      </c>
      <c r="X70" s="81">
        <f>IF(Q70="OM",H70,0)</f>
        <v>0</v>
      </c>
      <c r="Y70" s="78" t="s">
        <v>28</v>
      </c>
      <c r="AI70" s="81">
        <f>SUM(Z71:Z71)</f>
        <v>0</v>
      </c>
      <c r="AJ70" s="81">
        <f>SUM(AA71:AA71)</f>
        <v>0</v>
      </c>
      <c r="AK70" s="81">
        <f>SUM(AB71:AB71)</f>
        <v>0</v>
      </c>
    </row>
    <row r="71" spans="1:43" ht="14.25">
      <c r="A71" s="10" t="s">
        <v>210</v>
      </c>
      <c r="B71" s="10" t="s">
        <v>26</v>
      </c>
      <c r="C71" s="10" t="s">
        <v>187</v>
      </c>
      <c r="D71" s="10" t="s">
        <v>188</v>
      </c>
      <c r="E71" s="10" t="s">
        <v>161</v>
      </c>
      <c r="F71" s="82">
        <v>1</v>
      </c>
      <c r="G71" s="83">
        <v>0</v>
      </c>
      <c r="H71" s="82">
        <f>ROUND(F71*AE71,2)</f>
        <v>0</v>
      </c>
      <c r="I71" s="82">
        <f>J71-H71</f>
        <v>0</v>
      </c>
      <c r="J71" s="82">
        <f>ROUND(F71*G71,2)</f>
        <v>0</v>
      </c>
      <c r="K71" s="82">
        <v>0</v>
      </c>
      <c r="L71" s="82">
        <f>F71*K71</f>
        <v>0</v>
      </c>
      <c r="M71" s="84" t="s">
        <v>112</v>
      </c>
      <c r="N71" s="84" t="s">
        <v>142</v>
      </c>
      <c r="O71" s="82">
        <f>IF(N71="5",I71,0)</f>
        <v>0</v>
      </c>
      <c r="Z71" s="82">
        <f>IF(AD71=0,J71,0)</f>
        <v>0</v>
      </c>
      <c r="AA71" s="82">
        <f>IF(AD71=15,J71,0)</f>
        <v>0</v>
      </c>
      <c r="AB71" s="82">
        <f>IF(AD71=21,J71,0)</f>
        <v>0</v>
      </c>
      <c r="AD71" s="82">
        <v>21</v>
      </c>
      <c r="AE71" s="82">
        <f>G71*0</f>
        <v>0</v>
      </c>
      <c r="AF71" s="82">
        <f>G71*(1-0)</f>
        <v>0</v>
      </c>
      <c r="AM71" s="82">
        <f>F71*AE71</f>
        <v>0</v>
      </c>
      <c r="AN71" s="82">
        <f>F71*AF71</f>
        <v>0</v>
      </c>
      <c r="AO71" s="84" t="s">
        <v>189</v>
      </c>
      <c r="AP71" s="84" t="s">
        <v>163</v>
      </c>
      <c r="AQ71" s="78" t="s">
        <v>191</v>
      </c>
    </row>
    <row r="72" spans="1:28" ht="14.25">
      <c r="A72" s="25"/>
      <c r="B72" s="25"/>
      <c r="C72" s="25"/>
      <c r="D72" s="25"/>
      <c r="E72" s="25"/>
      <c r="F72" s="25"/>
      <c r="G72" s="25"/>
      <c r="H72" s="88" t="s">
        <v>211</v>
      </c>
      <c r="I72" s="88"/>
      <c r="J72" s="89">
        <f>J13+J16+J21+J24+J27+J30+J32+J37+J40+J43+J46+J51+J54+J57+J60+J62+J67+J70</f>
        <v>0</v>
      </c>
      <c r="K72" s="25"/>
      <c r="L72" s="25"/>
      <c r="M72" s="25"/>
      <c r="Z72" s="90">
        <f>SUM(Z13:Z71)</f>
        <v>0</v>
      </c>
      <c r="AA72" s="90">
        <f>SUM(AA13:AA71)</f>
        <v>0</v>
      </c>
      <c r="AB72" s="90">
        <f>SUM(AB13:AB71)</f>
        <v>0</v>
      </c>
    </row>
    <row r="73" ht="11.25" customHeight="1">
      <c r="A73" s="91" t="s">
        <v>64</v>
      </c>
    </row>
    <row r="74" ht="27" customHeight="1"/>
  </sheetData>
  <sheetProtection password="DD4D" sheet="1"/>
  <mergeCells count="48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3:G13"/>
    <mergeCell ref="D16:G16"/>
    <mergeCell ref="D21:G21"/>
    <mergeCell ref="D24:G24"/>
    <mergeCell ref="D27:G27"/>
    <mergeCell ref="D30:G30"/>
    <mergeCell ref="D32:G32"/>
    <mergeCell ref="D37:G37"/>
    <mergeCell ref="D40:G40"/>
    <mergeCell ref="D42:G42"/>
    <mergeCell ref="D43:G43"/>
    <mergeCell ref="D46:G46"/>
    <mergeCell ref="D51:G51"/>
    <mergeCell ref="D54:G54"/>
    <mergeCell ref="D57:G57"/>
    <mergeCell ref="D60:G60"/>
    <mergeCell ref="D62:G62"/>
    <mergeCell ref="D67:G67"/>
    <mergeCell ref="D70:G70"/>
    <mergeCell ref="H72:I72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Privara</cp:lastModifiedBy>
  <dcterms:modified xsi:type="dcterms:W3CDTF">2016-10-10T10:22:02Z</dcterms:modified>
  <cp:category/>
  <cp:version/>
  <cp:contentType/>
  <cp:contentStatus/>
  <cp:revision>5</cp:revision>
</cp:coreProperties>
</file>