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20151213a - Zámek - požár..." sheetId="2" r:id="rId2"/>
    <sheet name="20151213b - EPS" sheetId="3" r:id="rId3"/>
    <sheet name="20151213c - elektro" sheetId="4" r:id="rId4"/>
    <sheet name="20151213d - ZTI" sheetId="5" r:id="rId5"/>
    <sheet name="Pokyny pro vyplnění" sheetId="6" r:id="rId6"/>
  </sheets>
  <definedNames>
    <definedName name="_xlnm._FilterDatabase" localSheetId="1" hidden="1">'20151213a - Zámek - požár...'!$C$85:$K$85</definedName>
    <definedName name="_xlnm._FilterDatabase" localSheetId="2" hidden="1">'20151213b - EPS'!$C$81:$K$81</definedName>
    <definedName name="_xlnm._FilterDatabase" localSheetId="3" hidden="1">'20151213c - elektro'!$C$85:$K$85</definedName>
    <definedName name="_xlnm._FilterDatabase" localSheetId="4" hidden="1">'20151213d - ZTI'!$C$80:$K$80</definedName>
    <definedName name="_xlnm.Print_Titles" localSheetId="1">'20151213a - Zámek - požár...'!$85:$85</definedName>
    <definedName name="_xlnm.Print_Titles" localSheetId="2">'20151213b - EPS'!$81:$81</definedName>
    <definedName name="_xlnm.Print_Titles" localSheetId="3">'20151213c - elektro'!$85:$85</definedName>
    <definedName name="_xlnm.Print_Titles" localSheetId="4">'20151213d - ZTI'!$80:$80</definedName>
    <definedName name="_xlnm.Print_Titles" localSheetId="0">'Rekapitulace stavby'!$49:$49</definedName>
    <definedName name="_xlnm.Print_Area" localSheetId="1">'20151213a - Zámek - požár...'!$C$4:$J$36,'20151213a - Zámek - požár...'!$C$42:$J$67,'20151213a - Zámek - požár...'!$C$73:$K$152</definedName>
    <definedName name="_xlnm.Print_Area" localSheetId="2">'20151213b - EPS'!$C$4:$J$36,'20151213b - EPS'!$C$42:$J$63,'20151213b - EPS'!$C$69:$K$130</definedName>
    <definedName name="_xlnm.Print_Area" localSheetId="3">'20151213c - elektro'!$C$4:$J$36,'20151213c - elektro'!$C$42:$J$67,'20151213c - elektro'!$C$73:$K$123</definedName>
    <definedName name="_xlnm.Print_Area" localSheetId="4">'20151213d - ZTI'!$C$4:$J$36,'20151213d - ZTI'!$C$42:$J$62,'20151213d - ZTI'!$C$68:$K$98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<sst xmlns="http://schemas.openxmlformats.org/spreadsheetml/2006/main" count="2910" uniqueCount="726">
  <si>
    <t>Export VZ</t>
  </si>
  <si>
    <t>List obsahuje:</t>
  </si>
  <si>
    <t>3.0</t>
  </si>
  <si>
    <t>ZAMOK</t>
  </si>
  <si>
    <t>False</t>
  </si>
  <si>
    <t>{373F528C-05B9-4465-872E-738B55456ACF}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</si>
  <si>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</si>
  <si>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</si>
  <si>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</si>
  <si>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</si>
  <si>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</si>
  <si>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</si>
  <si>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</si>
  <si>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</si>
  <si>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20151213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</si>
  <si>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</si>
  <si>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</si>
  <si>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Zámek Šluknov</t>
  </si>
  <si>
    <t>0,1</t>
  </si>
  <si>
    <t>KSO:</t>
  </si>
  <si>
    <t>CC-CZ:</t>
  </si>
  <si>
    <t>1</t>
  </si>
  <si>
    <t>Místo:</t>
  </si>
  <si>
    <t xml:space="preserve"> </t>
  </si>
  <si>
    <t>Datum:</t>
  </si>
  <si>
    <t>15.12.2015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</si>
  <si>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</si>
  <si>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</si>
  <si>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</si>
  <si>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</si>
  <si>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</si>
  <si>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</si>
  <si>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</si>
  <si>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</si>
  <si>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</si>
  <si>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</si>
  <si>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</si>
  <si>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</si>
  <si>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</si>
  <si>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</si>
  <si>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</si>
  <si>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</si>
  <si>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</si>
  <si>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</si>
  <si>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</si>
  <si>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</si>
  <si>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</si>
  <si>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</si>
  <si>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</si>
  <si>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</si>
  <si>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</si>
  <si>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</si>
  <si>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</si>
  <si>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</si>
  <si>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</si>
  <si>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</si>
  <si>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</si>
  <si>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</si>
  <si>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</si>
  <si>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</si>
  <si>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</si>
  <si>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</si>
  <si>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</si>
  <si>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</si>
  <si>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</si>
  <si>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</si>
  <si>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</si>
  <si>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</si>
  <si>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</si>
  <si>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</si>
  <si>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</si>
  <si>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</si>
  <si>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</si>
  <si>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</si>
  <si>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20151213a</t>
  </si>
  <si>
    <t>Zámek - požární opatření</t>
  </si>
  <si>
    <t>STA</t>
  </si>
  <si>
    <t>{7CB8DC75-8B0F-4F09-891D-5D3D93624569}</t>
  </si>
  <si>
    <t>2</t>
  </si>
  <si>
    <t>20151213b</t>
  </si>
  <si>
    <t>EPS</t>
  </si>
  <si>
    <t>{804242B3-C622-46A8-9309-9B028FE040D9}</t>
  </si>
  <si>
    <t>20151213c</t>
  </si>
  <si>
    <t>elektro</t>
  </si>
  <si>
    <t>{EDE78C91-2664-443D-9509-AFE33AD3177D}</t>
  </si>
  <si>
    <t>20151213d</t>
  </si>
  <si>
    <t>ZTI</t>
  </si>
  <si>
    <t>{C5800B0B-45DA-4D88-B6C2-6905D2010E78}</t>
  </si>
  <si>
    <t>Zpět na list:</t>
  </si>
  <si>
    <t>KRYCÍ LIST SOUPISU</t>
  </si>
  <si>
    <t>Objekt:</t>
  </si>
  <si>
    <t>20151213a - Zámek - požární opatření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</si>
  <si>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</si>
  <si>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</si>
  <si>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</si>
  <si>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</si>
  <si>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</si>
  <si>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</si>
  <si>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</si>
  <si>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</si>
  <si>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</si>
  <si>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</si>
  <si>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</si>
  <si>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</si>
  <si>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</si>
  <si>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</si>
  <si>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</si>
  <si>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</si>
  <si>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</si>
  <si>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</si>
  <si>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</si>
  <si>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</si>
  <si>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</si>
  <si>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</si>
  <si>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</si>
  <si>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</si>
  <si>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</si>
  <si>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</si>
  <si>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</si>
  <si>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</si>
  <si>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</si>
  <si>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</si>
  <si>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</si>
  <si>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</si>
  <si>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</si>
  <si>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</si>
  <si>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</si>
  <si>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</si>
  <si>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</si>
  <si>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</si>
  <si>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</si>
  <si>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2015 01</t>
  </si>
  <si>
    <t>4</t>
  </si>
  <si>
    <t>1097648309</t>
  </si>
  <si>
    <t>346244381</t>
  </si>
  <si>
    <t>Plentování jednostranné v do 200 mm válcovaných nosníků cihlami</t>
  </si>
  <si>
    <t>m2</t>
  </si>
  <si>
    <t>-386202606</t>
  </si>
  <si>
    <t>VV</t>
  </si>
  <si>
    <t>1,1*0,15</t>
  </si>
  <si>
    <t>9</t>
  </si>
  <si>
    <t>Ostatní konstrukce a práce, bourání</t>
  </si>
  <si>
    <t>946111117</t>
  </si>
  <si>
    <t>Montáž pojízdných věží trubkových/dílcových š do 0,9 m dl do 3,2 m v do 7,6 m</t>
  </si>
  <si>
    <t>kus</t>
  </si>
  <si>
    <t>1351866339</t>
  </si>
  <si>
    <t>946111217</t>
  </si>
  <si>
    <t>Příplatek k pojízdným věžím š do 0,9 m dl do 3,2 m v do 7,6 m za první a ZKD den použití</t>
  </si>
  <si>
    <t>-1681598100</t>
  </si>
  <si>
    <t>1*30</t>
  </si>
  <si>
    <t>5</t>
  </si>
  <si>
    <t>946111817</t>
  </si>
  <si>
    <t>Demontáž pojízdných věží trubkových/dílcových š do 0,9 m dl do 3,2 m v do 7,6 m</t>
  </si>
  <si>
    <t>-6973950</t>
  </si>
  <si>
    <t>6</t>
  </si>
  <si>
    <t>949101111</t>
  </si>
  <si>
    <t>Lešení pomocné pro objekty pozemních staveb s lešeňovou podlahou v do 1,9 m zatížení do 150 kg/m2</t>
  </si>
  <si>
    <t>1234403407</t>
  </si>
  <si>
    <t>37*4*2</t>
  </si>
  <si>
    <t>7</t>
  </si>
  <si>
    <t>953941414</t>
  </si>
  <si>
    <t>Osazování konzol dl do 1000 mm pro zásobníky vody bez jejich dodání</t>
  </si>
  <si>
    <t>411382305</t>
  </si>
  <si>
    <t>8</t>
  </si>
  <si>
    <t>M</t>
  </si>
  <si>
    <t>449321130</t>
  </si>
  <si>
    <t>přístroj hasicí ruční práškový</t>
  </si>
  <si>
    <t>812735150</t>
  </si>
  <si>
    <t>974031664</t>
  </si>
  <si>
    <t>Vysekání rýh ve zdivu cihelném pro vtahování nosníků hl do 150 mm v do 150 mm</t>
  </si>
  <si>
    <t>m</t>
  </si>
  <si>
    <t>1570353802</t>
  </si>
  <si>
    <t>997</t>
  </si>
  <si>
    <t>Přesun sutě</t>
  </si>
  <si>
    <t>997013501</t>
  </si>
  <si>
    <t>Odvoz suti a vybouraných hmot na skládku nebo meziskládku do 1 km se složením</t>
  </si>
  <si>
    <t>994087418</t>
  </si>
  <si>
    <t>11</t>
  </si>
  <si>
    <t>997013509</t>
  </si>
  <si>
    <t>Příplatek k odvozu suti a vybouraných hmot na skládku ZKD 1 km přes 1 km</t>
  </si>
  <si>
    <t>-682326633</t>
  </si>
  <si>
    <t>0,063*10</t>
  </si>
  <si>
    <t>12</t>
  </si>
  <si>
    <t>997013831</t>
  </si>
  <si>
    <t>Poplatek za uložení stavebního směsného odpadu na skládce (skládkovné)</t>
  </si>
  <si>
    <t>863156199</t>
  </si>
  <si>
    <t>PSV</t>
  </si>
  <si>
    <t>Práce a dodávky PSV</t>
  </si>
  <si>
    <t>763</t>
  </si>
  <si>
    <t>Konstrukce suché výstavby</t>
  </si>
  <si>
    <t>13</t>
  </si>
  <si>
    <t>763111346</t>
  </si>
  <si>
    <t>SDK příčka tl 125 mm profil CW+UW 100 desky 1xH2DF 12,5 TI 80 mm EI 45 Rw 48 dB</t>
  </si>
  <si>
    <t>16</t>
  </si>
  <si>
    <t>1990449810</t>
  </si>
  <si>
    <t>(3,121+3,115)*2,85</t>
  </si>
  <si>
    <t>3,145*2,85/2</t>
  </si>
  <si>
    <t>3,155*2,85/2</t>
  </si>
  <si>
    <t>Součet</t>
  </si>
  <si>
    <t>14</t>
  </si>
  <si>
    <t>763111717</t>
  </si>
  <si>
    <t>SDK příčka základní penetrační nátěr</t>
  </si>
  <si>
    <t>1509035539</t>
  </si>
  <si>
    <t>26,751*2</t>
  </si>
  <si>
    <t>763111718</t>
  </si>
  <si>
    <t>SDK příčka úprava styku příčky a podhledu separační páskou a silikonováním</t>
  </si>
  <si>
    <t>-756803212</t>
  </si>
  <si>
    <t>(3,8+3,21)*2</t>
  </si>
  <si>
    <t>763121441</t>
  </si>
  <si>
    <t>SDK stěna předsazená tl 65 mm profil CW+UW 50 deska 1xDF 15 TI 40 mm 50 kg/m3 EI 30</t>
  </si>
  <si>
    <t>2028699184</t>
  </si>
  <si>
    <t>3,8*3,21</t>
  </si>
  <si>
    <t>3,8*3,115</t>
  </si>
  <si>
    <t>17</t>
  </si>
  <si>
    <t>763121714</t>
  </si>
  <si>
    <t>SDK stěna předsazená základní penetrační nátěr</t>
  </si>
  <si>
    <t>-92521278</t>
  </si>
  <si>
    <t>766</t>
  </si>
  <si>
    <t>Konstrukce truhlářské</t>
  </si>
  <si>
    <t>18</t>
  </si>
  <si>
    <t>766412212</t>
  </si>
  <si>
    <t>Montáž obložení stěn plochy přes 1 m2 palubkami z měkkého dřeva š do 80 mm</t>
  </si>
  <si>
    <t>-183774468</t>
  </si>
  <si>
    <t>1,2*0,65*2+1,2*0,2*2+0,65*0,2</t>
  </si>
  <si>
    <t>19</t>
  </si>
  <si>
    <t>611911250</t>
  </si>
  <si>
    <t>palubky obkladové SM profil klasický 15 x 121 mm A/B</t>
  </si>
  <si>
    <t>32</t>
  </si>
  <si>
    <t>-778224044</t>
  </si>
  <si>
    <t>2,17*1,1 'Přepočtené koeficientem množství</t>
  </si>
  <si>
    <t>20</t>
  </si>
  <si>
    <t>766660021</t>
  </si>
  <si>
    <t>Montáž dveřních křídel otvíravých 1křídlových š do 0,8 m požárních do ocelové zárubně</t>
  </si>
  <si>
    <t>-1063247380</t>
  </si>
  <si>
    <t>611656100</t>
  </si>
  <si>
    <t>dveře vnitřní požárně odolné, CPL fólie,odolnost EI (EW) 30 D3, 1křídlové 80 x 197 cm</t>
  </si>
  <si>
    <t>-474394211</t>
  </si>
  <si>
    <t>22</t>
  </si>
  <si>
    <t>766660722</t>
  </si>
  <si>
    <t>Montáž dveřního kování - zámku</t>
  </si>
  <si>
    <t>378635249</t>
  </si>
  <si>
    <t>23</t>
  </si>
  <si>
    <t>549264000</t>
  </si>
  <si>
    <t>zámek stavební dveřní zadlabací s vložkou 5131</t>
  </si>
  <si>
    <t>1634024753</t>
  </si>
  <si>
    <t>24</t>
  </si>
  <si>
    <t>549146220</t>
  </si>
  <si>
    <t xml:space="preserve">klika včetně štítu a montážního materiálu </t>
  </si>
  <si>
    <t>1239527061</t>
  </si>
  <si>
    <t>25</t>
  </si>
  <si>
    <t>766663917</t>
  </si>
  <si>
    <t>Oprava dveřních křídel dřevěných - lůžka protiplechu</t>
  </si>
  <si>
    <t>-1339848625</t>
  </si>
  <si>
    <t>26</t>
  </si>
  <si>
    <t>766663922</t>
  </si>
  <si>
    <t>Oprava dveřních křídel z tvrdého dřeva překování dveří na opačnou stranu</t>
  </si>
  <si>
    <t>538454164</t>
  </si>
  <si>
    <t>27</t>
  </si>
  <si>
    <t>766663991</t>
  </si>
  <si>
    <t>Oprava vyspravením dřevěné zárubně pro dveře jednokřídlové - překování závěsů</t>
  </si>
  <si>
    <t>175088626</t>
  </si>
  <si>
    <t>28</t>
  </si>
  <si>
    <t>7666639R</t>
  </si>
  <si>
    <t>Výměna zámku dveří</t>
  </si>
  <si>
    <t>1259861854</t>
  </si>
  <si>
    <t>29</t>
  </si>
  <si>
    <t>54925804R</t>
  </si>
  <si>
    <t>zámek v konfiguraci generálního klíče</t>
  </si>
  <si>
    <t>-1308663560</t>
  </si>
  <si>
    <t>30</t>
  </si>
  <si>
    <t>766664931</t>
  </si>
  <si>
    <t>Oprava dveřních křídel samozavírače dveří na zárubeň dřevěnou</t>
  </si>
  <si>
    <t>1370987922</t>
  </si>
  <si>
    <t>31</t>
  </si>
  <si>
    <t>549172650</t>
  </si>
  <si>
    <t>samozavírač dveří hydraulický K214 č.14 zlatá bronz</t>
  </si>
  <si>
    <t>395819918</t>
  </si>
  <si>
    <t>766682211</t>
  </si>
  <si>
    <t>Montáž zárubní obložkových protipožárních pro dveře jednokřídlové tl stěny do 170 mm</t>
  </si>
  <si>
    <t>2074283880</t>
  </si>
  <si>
    <t>33</t>
  </si>
  <si>
    <t>611822790</t>
  </si>
  <si>
    <t>zárubeň obložková protipožár. pro dveře 2křídl. 125,145x197 cm, tl. 6-17 cm fólie dub,buk,bílá</t>
  </si>
  <si>
    <t>-661694193</t>
  </si>
  <si>
    <t>767</t>
  </si>
  <si>
    <t>Konstrukce zámečnické</t>
  </si>
  <si>
    <t>34</t>
  </si>
  <si>
    <t>767647911</t>
  </si>
  <si>
    <t>Oprava a údržba dveří - výměna zámku viz elektro</t>
  </si>
  <si>
    <t>-827949673</t>
  </si>
  <si>
    <t>35</t>
  </si>
  <si>
    <t>767995113</t>
  </si>
  <si>
    <t>Montáž atypických zámečnických konstrukcí hmotnosti do 20 kg</t>
  </si>
  <si>
    <t>kg</t>
  </si>
  <si>
    <t>-419203183</t>
  </si>
  <si>
    <t>36</t>
  </si>
  <si>
    <t>4378110R</t>
  </si>
  <si>
    <t>Konstrukce pro hydrant</t>
  </si>
  <si>
    <t>-25253990</t>
  </si>
  <si>
    <t>783</t>
  </si>
  <si>
    <t>Dokončovací práce - nátěry</t>
  </si>
  <si>
    <t>37</t>
  </si>
  <si>
    <t>783783201R</t>
  </si>
  <si>
    <t>Nátěry tesařských konstrukcí proti ohni 2x vč. očištění podkladu</t>
  </si>
  <si>
    <t>688599824</t>
  </si>
  <si>
    <t>572,2</t>
  </si>
  <si>
    <t>38</t>
  </si>
  <si>
    <t>590811300</t>
  </si>
  <si>
    <t xml:space="preserve">hmota nátěrová požárně ochranná </t>
  </si>
  <si>
    <t>-1450105435</t>
  </si>
  <si>
    <t>784</t>
  </si>
  <si>
    <t>Dokončovací práce - malby a tapety</t>
  </si>
  <si>
    <t>39</t>
  </si>
  <si>
    <t>784211101</t>
  </si>
  <si>
    <t>Dvojnásobné bílé malby ze směsí za mokra výborně otěruvzdorných v místnostech výšky do 3,80 m</t>
  </si>
  <si>
    <t>-135853924</t>
  </si>
  <si>
    <t>53,5+24</t>
  </si>
  <si>
    <t>20151213b - EPS</t>
  </si>
  <si>
    <t xml:space="preserve">    1 - Zemní práce</t>
  </si>
  <si>
    <t xml:space="preserve">    6 - Úpravy povrchů, podlahy a osazování výplní</t>
  </si>
  <si>
    <t>Pol1</t>
  </si>
  <si>
    <t>Řídící deska EPS pro 2 až 6 kruhových linek</t>
  </si>
  <si>
    <t>ks</t>
  </si>
  <si>
    <t>Pol2</t>
  </si>
  <si>
    <t>Skříň B1, 540 x 540 x 243 mm (V x Š x H), pro 6 link. karet, max. 2 AKU 40 Ah</t>
  </si>
  <si>
    <t>Pol3</t>
  </si>
  <si>
    <t>Deska se 2 kruhovými hlásícími linkami</t>
  </si>
  <si>
    <t>Pol4</t>
  </si>
  <si>
    <t>12V, 26Ah, AGM akumulátor, optimální životnost 5let</t>
  </si>
  <si>
    <t>Pol5</t>
  </si>
  <si>
    <t>Optický hlásič kouře</t>
  </si>
  <si>
    <t>Pol6</t>
  </si>
  <si>
    <t>Hlásič teplot (standardní) 55 °C</t>
  </si>
  <si>
    <t>Pol7</t>
  </si>
  <si>
    <t>Patice pro hlásiče</t>
  </si>
  <si>
    <t>Pol8</t>
  </si>
  <si>
    <t>Patice pro hlásiče včetně isolátoru</t>
  </si>
  <si>
    <t>Pol9</t>
  </si>
  <si>
    <t>Červený tlačítkový hlásič (povrchový) se zadním krytem, s izolátorem, IP45</t>
  </si>
  <si>
    <t>Pol10</t>
  </si>
  <si>
    <t>Průhledný plastový kryt proti nechtěnému rozbití</t>
  </si>
  <si>
    <t>Pol11</t>
  </si>
  <si>
    <t>KTPO 24V s motýlkovým zámkem CISA, sada vnitřního vyhřívání 6W, &lt;5°C</t>
  </si>
  <si>
    <t>Pol12</t>
  </si>
  <si>
    <t>Siréna, červená, 106 dB, 32 tónů, 9-60V DC, 6-35mA, EN 54-3, nízká patice</t>
  </si>
  <si>
    <t>Pol13</t>
  </si>
  <si>
    <t>Pulse maják na stěnu, vysoká patice, červená barva, červené světlo, 17-60V DC, splňuje EN54-23</t>
  </si>
  <si>
    <t>Pol14</t>
  </si>
  <si>
    <t>EUROFIRE 180S 2x0,5</t>
  </si>
  <si>
    <t>Pol15</t>
  </si>
  <si>
    <t>EUROFIRE 180S 4x0,5</t>
  </si>
  <si>
    <t>Pol16</t>
  </si>
  <si>
    <t>EUROFIRE E30/60 JE-H(St)H 4x2x0,8</t>
  </si>
  <si>
    <t>Pol17</t>
  </si>
  <si>
    <t>KOPOFLEX 40 - chránička pro uložení do země (KTPO)</t>
  </si>
  <si>
    <t>Pol18</t>
  </si>
  <si>
    <t>KOPOFLEX 110 - pro šachtu EPS</t>
  </si>
  <si>
    <t>Pol19</t>
  </si>
  <si>
    <t>Závěsný systém</t>
  </si>
  <si>
    <t>kpl</t>
  </si>
  <si>
    <t>Pol20</t>
  </si>
  <si>
    <t>Protipožární dvířka EI30, 830x1260</t>
  </si>
  <si>
    <t>Pol21</t>
  </si>
  <si>
    <t>Patrová revizní dvířka šachty EPS</t>
  </si>
  <si>
    <t>Pol22</t>
  </si>
  <si>
    <t>Montáž</t>
  </si>
  <si>
    <t>Pol23</t>
  </si>
  <si>
    <t>Dokumentace skutečného provedení stavby</t>
  </si>
  <si>
    <t>Pol24</t>
  </si>
  <si>
    <t>Dokumentace ke kolaudaci dle vyhlášky 246/2001</t>
  </si>
  <si>
    <t>Pol25</t>
  </si>
  <si>
    <t>Provozní kniha EPS, schválená Cechem EPS ČR a MV GŘ HZS ČR</t>
  </si>
  <si>
    <t>Pol26</t>
  </si>
  <si>
    <t>Zařízení staveniště, lešení, atd.</t>
  </si>
  <si>
    <t>Pol27</t>
  </si>
  <si>
    <t>ostatní náklady, režie, atd.</t>
  </si>
  <si>
    <t>Zemní práce</t>
  </si>
  <si>
    <t>132301101</t>
  </si>
  <si>
    <t>Hloubení rýh š do 600 mm v hornině tř. 4 objemu do 100 m3</t>
  </si>
  <si>
    <t>m3</t>
  </si>
  <si>
    <t>-202197920</t>
  </si>
  <si>
    <t>50*0,5*0,4</t>
  </si>
  <si>
    <t>Úpravy povrchů, podlahy a osazování výplní</t>
  </si>
  <si>
    <t>611325202</t>
  </si>
  <si>
    <t>Vápenocementová hrubá omítka malých ploch do 0,25 m2 na stropech</t>
  </si>
  <si>
    <t>-1684913007</t>
  </si>
  <si>
    <t>612135101</t>
  </si>
  <si>
    <t>Hrubá výplň rýh ve stěnách maltou jakékoli šířky rýhy</t>
  </si>
  <si>
    <t>-1087179545</t>
  </si>
  <si>
    <t>20*0,2</t>
  </si>
  <si>
    <t>612325122</t>
  </si>
  <si>
    <t>Vápenocementová štuková omítka rýh ve stěnách šířky do 300 mm</t>
  </si>
  <si>
    <t>2089856166</t>
  </si>
  <si>
    <t>612325202</t>
  </si>
  <si>
    <t>Vápenocementová hrubá omítka malých ploch do 0,25 m2 na stěnách</t>
  </si>
  <si>
    <t>1118679925</t>
  </si>
  <si>
    <t>952901114</t>
  </si>
  <si>
    <t>Vyčištění budov bytové a občanské výstavby při výšce podlaží přes 4 m</t>
  </si>
  <si>
    <t>171650516</t>
  </si>
  <si>
    <t>13*37+80</t>
  </si>
  <si>
    <t>971024461</t>
  </si>
  <si>
    <t>Vybourání otvorů ve zdivu kamenném pl do 0,25 m2 na MV nebo MVC tl do 600 mm</t>
  </si>
  <si>
    <t>1861511636</t>
  </si>
  <si>
    <t>972021391</t>
  </si>
  <si>
    <t>Vybourání otvorů v klenbách z kamene pl do 0,25 m2</t>
  </si>
  <si>
    <t>-1741871798</t>
  </si>
  <si>
    <t>973031344</t>
  </si>
  <si>
    <t>Vysekání kapes ve zdivu cihelném na MV nebo MVC pl do 0,25 m2 hl do 150 mm</t>
  </si>
  <si>
    <t>1301183243</t>
  </si>
  <si>
    <t>973031345</t>
  </si>
  <si>
    <t>Vysekání kapes ve zdivu cihelném na MV nebo MVC pl do 0,25 m2 hl do 300 mm</t>
  </si>
  <si>
    <t>-860887278</t>
  </si>
  <si>
    <t>974031164</t>
  </si>
  <si>
    <t>Vysekání rýh ve zdivu cihelném hl do 150 mm š do 150 mm</t>
  </si>
  <si>
    <t>-1977032852</t>
  </si>
  <si>
    <t>-1398023382</t>
  </si>
  <si>
    <t>20151213c - elektro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</si>
  <si>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</si>
  <si>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</si>
  <si>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</si>
  <si>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</si>
  <si>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</si>
  <si>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>VRN - Vedlejší rozpočtové náklady</t>
  </si>
  <si>
    <t xml:space="preserve">    VRN1 - Průzkumné, geodetické a projektové práce</t>
  </si>
  <si>
    <t>61112110R</t>
  </si>
  <si>
    <t>Zednické přípomoce</t>
  </si>
  <si>
    <t>hr</t>
  </si>
  <si>
    <t>1179704773</t>
  </si>
  <si>
    <t>740</t>
  </si>
  <si>
    <t>Elektromontáže - zkoušky a revize</t>
  </si>
  <si>
    <t>740991100</t>
  </si>
  <si>
    <t>Celková prohlídka elektrického rozvodu a zařízení do 100 000,- Kč</t>
  </si>
  <si>
    <t>1102782483</t>
  </si>
  <si>
    <t>743</t>
  </si>
  <si>
    <t>Elektromontáže - hrubá montáž</t>
  </si>
  <si>
    <t>743112112</t>
  </si>
  <si>
    <t>Montáž trubka plastová ohebná D 13,5 mm uložená pevně</t>
  </si>
  <si>
    <t>1748848942</t>
  </si>
  <si>
    <t>345710610</t>
  </si>
  <si>
    <t>trubka elektroinstalační ohebná LPFLEX z PVC (ČSN) 2313</t>
  </si>
  <si>
    <t>-39622965</t>
  </si>
  <si>
    <t>743411111</t>
  </si>
  <si>
    <t>Montáž krabice zapuštěná plastová kruhová typ KU68/2-1902, KO125</t>
  </si>
  <si>
    <t>983057536</t>
  </si>
  <si>
    <t>345715210</t>
  </si>
  <si>
    <t>krabice univerzální z PH KU 68/2-1903</t>
  </si>
  <si>
    <t>-189654509</t>
  </si>
  <si>
    <t>744</t>
  </si>
  <si>
    <t>Elektromontáže - rozvody vodičů měděných</t>
  </si>
  <si>
    <t>744422110</t>
  </si>
  <si>
    <t>Montáž kabel Cu sk.1 do 1kV do 0,40kg trubka nebo lišta zatažená</t>
  </si>
  <si>
    <t>489527537</t>
  </si>
  <si>
    <t>34+18+8+3</t>
  </si>
  <si>
    <t>341110050</t>
  </si>
  <si>
    <t>kabel silový s Cu jádrem CYKY 2x1,5 mm2</t>
  </si>
  <si>
    <t>-1329115580</t>
  </si>
  <si>
    <t>341110300</t>
  </si>
  <si>
    <t>kabel silový s Cu jádrem CYKY 3x1,5 mm2</t>
  </si>
  <si>
    <t>684077652</t>
  </si>
  <si>
    <t>10.671.740</t>
  </si>
  <si>
    <t>kabel CXKH-V P30-R  2-Ox1.5 mm2 750V (PO)</t>
  </si>
  <si>
    <t>-506887702</t>
  </si>
  <si>
    <t>341421620R</t>
  </si>
  <si>
    <t>vodič H03Z1Z1-F 2-Ox0.75 mm2 300V (VO+TR)</t>
  </si>
  <si>
    <t>-493076509</t>
  </si>
  <si>
    <t>746</t>
  </si>
  <si>
    <t>Elektromontáže - soubory pro vodiče</t>
  </si>
  <si>
    <t>746211110</t>
  </si>
  <si>
    <t>Ukončení vodič izolovaný do 2,5mm2 v rozváděči nebo na přístroji</t>
  </si>
  <si>
    <t>1968591750</t>
  </si>
  <si>
    <t>747</t>
  </si>
  <si>
    <t>Elektromontáže - kompletace rozvodů</t>
  </si>
  <si>
    <t>747231150</t>
  </si>
  <si>
    <t>Montáž jistič jednopólový nn do 25 A ve skříni</t>
  </si>
  <si>
    <t>562474396</t>
  </si>
  <si>
    <t>358221090</t>
  </si>
  <si>
    <t>jistič 1pólový-charakteristika B LPN (LSN) 10B/1</t>
  </si>
  <si>
    <t>1338071444</t>
  </si>
  <si>
    <t>358221070</t>
  </si>
  <si>
    <t>jistič 1pólový-charakteristika B LPN (LSN) 6B/1</t>
  </si>
  <si>
    <t>-1888989797</t>
  </si>
  <si>
    <t>747233421</t>
  </si>
  <si>
    <t>Montáž jistič deionový vestavný s elektrickou spouští do 100 A</t>
  </si>
  <si>
    <t>-1284430066</t>
  </si>
  <si>
    <t>358226340</t>
  </si>
  <si>
    <t>příslušenství vypínací (napěťová) spoušť pro BC, AC/DC 230, 400 V</t>
  </si>
  <si>
    <t>2110690140</t>
  </si>
  <si>
    <t>74723381R</t>
  </si>
  <si>
    <t>montáž jistič 100B/3, 10kA na DIN</t>
  </si>
  <si>
    <t>387835157</t>
  </si>
  <si>
    <t>10.093.611</t>
  </si>
  <si>
    <t>Jistič 100B/3, 10kA na DIN</t>
  </si>
  <si>
    <t>KS</t>
  </si>
  <si>
    <t>-1925901976</t>
  </si>
  <si>
    <t>747411200</t>
  </si>
  <si>
    <t>Montáž ovladač tlačítkový typ ONPP</t>
  </si>
  <si>
    <t>-424524600</t>
  </si>
  <si>
    <t>3581107R</t>
  </si>
  <si>
    <t>tlačítko nouzového zastavení spínací s aretací 230V/6A</t>
  </si>
  <si>
    <t>257736166</t>
  </si>
  <si>
    <t>7475111R</t>
  </si>
  <si>
    <t>elektrický zámek invertní 12V-DC</t>
  </si>
  <si>
    <t>-656458572</t>
  </si>
  <si>
    <t>74791112R</t>
  </si>
  <si>
    <t>Montáž napájecí bezpečnostní zdroj 230V/12V-DC, 10VA</t>
  </si>
  <si>
    <t>-1334798834</t>
  </si>
  <si>
    <t>3475101R</t>
  </si>
  <si>
    <t>Napájecí bezpečnostní zdroj 230V/12V-DC, 10VA</t>
  </si>
  <si>
    <t>-1496587680</t>
  </si>
  <si>
    <t>7479111R</t>
  </si>
  <si>
    <t>Propojovací materiál a vodiče</t>
  </si>
  <si>
    <t>soubor</t>
  </si>
  <si>
    <t>-718980687</t>
  </si>
  <si>
    <t>VRN</t>
  </si>
  <si>
    <t>Vedlejší rozpočtové náklady</t>
  </si>
  <si>
    <t>VRN1</t>
  </si>
  <si>
    <t>Průzkumné, geodetické a projektové práce</t>
  </si>
  <si>
    <t>013254000</t>
  </si>
  <si>
    <t>1024</t>
  </si>
  <si>
    <t>886565722</t>
  </si>
  <si>
    <t>20151213d - ZTI</t>
  </si>
  <si>
    <t xml:space="preserve">    722 - Zdravotechnika - vnitřní vodovod</t>
  </si>
  <si>
    <t>-816769631</t>
  </si>
  <si>
    <t>11,900*0,07</t>
  </si>
  <si>
    <t>612325121</t>
  </si>
  <si>
    <t>Vápenocementová štuková omítka rýh ve stěnách šířky do 150 mm</t>
  </si>
  <si>
    <t>1245502337</t>
  </si>
  <si>
    <t>11,9*0,1</t>
  </si>
  <si>
    <t>974031132</t>
  </si>
  <si>
    <t>Vysekání rýh ve zdivu cihelném hl do 50 mm š do 70 mm</t>
  </si>
  <si>
    <t>-1044223980</t>
  </si>
  <si>
    <t>722</t>
  </si>
  <si>
    <t>Zdravotechnika - vnitřní vodovod</t>
  </si>
  <si>
    <t>722130233</t>
  </si>
  <si>
    <t>Potrubí vodovodní ocelové závitové pozinkované svařované běžné DN 25</t>
  </si>
  <si>
    <t>-131798327</t>
  </si>
  <si>
    <t>722130913</t>
  </si>
  <si>
    <t>Potrubí pozinkované závitové přeřezání ocelové trubky do DN 25</t>
  </si>
  <si>
    <t>-1434899439</t>
  </si>
  <si>
    <t>722130993</t>
  </si>
  <si>
    <t>Potrubí pozinkované závitové vsazení odbočky do potrubí oboustranná svěrná spojka DN 32 / G 1</t>
  </si>
  <si>
    <t>-757281207</t>
  </si>
  <si>
    <t>722181222</t>
  </si>
  <si>
    <t>Ochrana vodovodního potrubí přilepenými tepelně izolačními trubicemi z PE tl do 10 mm DN do 42 mm</t>
  </si>
  <si>
    <t>1046502677</t>
  </si>
  <si>
    <t>722250133</t>
  </si>
  <si>
    <t>Hydrantový systém s tvarově stálou hadicí D 25 x 30 m celoplechový</t>
  </si>
  <si>
    <t>1196779203</t>
  </si>
  <si>
    <t>722290226</t>
  </si>
  <si>
    <t>Zkouška těsnosti vodovodního potrubí závitového do DN 50</t>
  </si>
  <si>
    <t>-470177030</t>
  </si>
  <si>
    <t>998722102</t>
  </si>
  <si>
    <t>Přesun hmot tonážní tonážní pro vnitřní vodovod v objektech v do 12 m</t>
  </si>
  <si>
    <t>-475898992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</si>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</sst>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36" xfId="0" applyFont="1" applyBorder="1" applyAlignment="1" applyProtection="1">
      <alignment horizontal="center" vertical="center" wrapText="1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29" fillId="0" borderId="36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2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75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0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B7F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866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6B3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50" t="s">
        <v>0</v>
      </c>
      <c r="B1" s="251"/>
      <c r="C1" s="251"/>
      <c r="D1" s="252" t="s">
        <v>1</v>
      </c>
      <c r="E1" s="251"/>
      <c r="F1" s="251"/>
      <c r="G1" s="251"/>
      <c r="H1" s="251"/>
      <c r="I1" s="251"/>
      <c r="J1" s="251"/>
      <c r="K1" s="253" t="s">
        <v>554</v>
      </c>
      <c r="L1" s="253"/>
      <c r="M1" s="253"/>
      <c r="N1" s="253"/>
      <c r="O1" s="253"/>
      <c r="P1" s="253"/>
      <c r="Q1" s="253"/>
      <c r="R1" s="253"/>
      <c r="S1" s="253"/>
      <c r="T1" s="251"/>
      <c r="U1" s="251"/>
      <c r="V1" s="251"/>
      <c r="W1" s="253" t="s">
        <v>555</v>
      </c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4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1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9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11"/>
      <c r="AQ5" s="13"/>
      <c r="BE5" s="205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11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11"/>
      <c r="AQ6" s="13"/>
      <c r="BE6" s="206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06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06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6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06"/>
      <c r="BS10" s="6" t="s">
        <v>18</v>
      </c>
    </row>
    <row r="11" spans="2:71" s="2" customFormat="1" ht="18.7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06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6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06"/>
      <c r="BS13" s="6" t="s">
        <v>18</v>
      </c>
    </row>
    <row r="14" spans="2:71" s="2" customFormat="1" ht="13.5" customHeight="1">
      <c r="B14" s="10"/>
      <c r="C14" s="11"/>
      <c r="D14" s="11"/>
      <c r="E14" s="212" t="s">
        <v>32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06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6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06"/>
      <c r="BS16" s="6" t="s">
        <v>4</v>
      </c>
    </row>
    <row r="17" spans="2:71" s="2" customFormat="1" ht="18.7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06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6"/>
      <c r="BS18" s="6" t="s">
        <v>6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6"/>
      <c r="BS19" s="6" t="s">
        <v>6</v>
      </c>
    </row>
    <row r="20" spans="2:71" s="2" customFormat="1" ht="13.5" customHeight="1">
      <c r="B20" s="10"/>
      <c r="C20" s="11"/>
      <c r="D20" s="11"/>
      <c r="E20" s="213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11"/>
      <c r="AP20" s="11"/>
      <c r="AQ20" s="13"/>
      <c r="BE20" s="206"/>
      <c r="BS20" s="6" t="s">
        <v>34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6"/>
    </row>
    <row r="23" spans="2:57" s="6" customFormat="1" ht="26.25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4">
        <f>ROUND($AG$51,2)</f>
        <v>0</v>
      </c>
      <c r="AL23" s="215"/>
      <c r="AM23" s="215"/>
      <c r="AN23" s="215"/>
      <c r="AO23" s="215"/>
      <c r="AP23" s="24"/>
      <c r="AQ23" s="27"/>
      <c r="BE23" s="20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7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6" t="s">
        <v>37</v>
      </c>
      <c r="M25" s="217"/>
      <c r="N25" s="217"/>
      <c r="O25" s="217"/>
      <c r="P25" s="24"/>
      <c r="Q25" s="24"/>
      <c r="R25" s="24"/>
      <c r="S25" s="24"/>
      <c r="T25" s="24"/>
      <c r="U25" s="24"/>
      <c r="V25" s="24"/>
      <c r="W25" s="216" t="s">
        <v>38</v>
      </c>
      <c r="X25" s="217"/>
      <c r="Y25" s="217"/>
      <c r="Z25" s="217"/>
      <c r="AA25" s="217"/>
      <c r="AB25" s="217"/>
      <c r="AC25" s="217"/>
      <c r="AD25" s="217"/>
      <c r="AE25" s="217"/>
      <c r="AF25" s="24"/>
      <c r="AG25" s="24"/>
      <c r="AH25" s="24"/>
      <c r="AI25" s="24"/>
      <c r="AJ25" s="24"/>
      <c r="AK25" s="216" t="s">
        <v>39</v>
      </c>
      <c r="AL25" s="217"/>
      <c r="AM25" s="217"/>
      <c r="AN25" s="217"/>
      <c r="AO25" s="217"/>
      <c r="AP25" s="24"/>
      <c r="AQ25" s="27"/>
      <c r="BE25" s="207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18">
        <v>0.21</v>
      </c>
      <c r="M26" s="219"/>
      <c r="N26" s="219"/>
      <c r="O26" s="219"/>
      <c r="P26" s="30"/>
      <c r="Q26" s="30"/>
      <c r="R26" s="30"/>
      <c r="S26" s="30"/>
      <c r="T26" s="30"/>
      <c r="U26" s="30"/>
      <c r="V26" s="30"/>
      <c r="W26" s="220">
        <f>ROUND($AZ$51,2)</f>
        <v>0</v>
      </c>
      <c r="X26" s="219"/>
      <c r="Y26" s="219"/>
      <c r="Z26" s="219"/>
      <c r="AA26" s="219"/>
      <c r="AB26" s="219"/>
      <c r="AC26" s="219"/>
      <c r="AD26" s="219"/>
      <c r="AE26" s="219"/>
      <c r="AF26" s="30"/>
      <c r="AG26" s="30"/>
      <c r="AH26" s="30"/>
      <c r="AI26" s="30"/>
      <c r="AJ26" s="30"/>
      <c r="AK26" s="220">
        <f>ROUND($AV$51,2)</f>
        <v>0</v>
      </c>
      <c r="AL26" s="219"/>
      <c r="AM26" s="219"/>
      <c r="AN26" s="219"/>
      <c r="AO26" s="219"/>
      <c r="AP26" s="30"/>
      <c r="AQ26" s="31"/>
      <c r="BE26" s="208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18">
        <v>0.15</v>
      </c>
      <c r="M27" s="219"/>
      <c r="N27" s="219"/>
      <c r="O27" s="219"/>
      <c r="P27" s="30"/>
      <c r="Q27" s="30"/>
      <c r="R27" s="30"/>
      <c r="S27" s="30"/>
      <c r="T27" s="30"/>
      <c r="U27" s="30"/>
      <c r="V27" s="30"/>
      <c r="W27" s="220">
        <f>ROUND($BA$51,2)</f>
        <v>0</v>
      </c>
      <c r="X27" s="219"/>
      <c r="Y27" s="219"/>
      <c r="Z27" s="219"/>
      <c r="AA27" s="219"/>
      <c r="AB27" s="219"/>
      <c r="AC27" s="219"/>
      <c r="AD27" s="219"/>
      <c r="AE27" s="219"/>
      <c r="AF27" s="30"/>
      <c r="AG27" s="30"/>
      <c r="AH27" s="30"/>
      <c r="AI27" s="30"/>
      <c r="AJ27" s="30"/>
      <c r="AK27" s="220">
        <f>ROUND($AW$51,2)</f>
        <v>0</v>
      </c>
      <c r="AL27" s="219"/>
      <c r="AM27" s="219"/>
      <c r="AN27" s="219"/>
      <c r="AO27" s="219"/>
      <c r="AP27" s="30"/>
      <c r="AQ27" s="31"/>
      <c r="BE27" s="208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18">
        <v>0.21</v>
      </c>
      <c r="M28" s="219"/>
      <c r="N28" s="219"/>
      <c r="O28" s="219"/>
      <c r="P28" s="30"/>
      <c r="Q28" s="30"/>
      <c r="R28" s="30"/>
      <c r="S28" s="30"/>
      <c r="T28" s="30"/>
      <c r="U28" s="30"/>
      <c r="V28" s="30"/>
      <c r="W28" s="220">
        <f>ROUND($BB$51,2)</f>
        <v>0</v>
      </c>
      <c r="X28" s="219"/>
      <c r="Y28" s="219"/>
      <c r="Z28" s="219"/>
      <c r="AA28" s="219"/>
      <c r="AB28" s="219"/>
      <c r="AC28" s="219"/>
      <c r="AD28" s="219"/>
      <c r="AE28" s="219"/>
      <c r="AF28" s="30"/>
      <c r="AG28" s="30"/>
      <c r="AH28" s="30"/>
      <c r="AI28" s="30"/>
      <c r="AJ28" s="30"/>
      <c r="AK28" s="220">
        <v>0</v>
      </c>
      <c r="AL28" s="219"/>
      <c r="AM28" s="219"/>
      <c r="AN28" s="219"/>
      <c r="AO28" s="219"/>
      <c r="AP28" s="30"/>
      <c r="AQ28" s="31"/>
      <c r="BE28" s="208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18">
        <v>0.15</v>
      </c>
      <c r="M29" s="219"/>
      <c r="N29" s="219"/>
      <c r="O29" s="219"/>
      <c r="P29" s="30"/>
      <c r="Q29" s="30"/>
      <c r="R29" s="30"/>
      <c r="S29" s="30"/>
      <c r="T29" s="30"/>
      <c r="U29" s="30"/>
      <c r="V29" s="30"/>
      <c r="W29" s="220">
        <f>ROUND($BC$51,2)</f>
        <v>0</v>
      </c>
      <c r="X29" s="219"/>
      <c r="Y29" s="219"/>
      <c r="Z29" s="219"/>
      <c r="AA29" s="219"/>
      <c r="AB29" s="219"/>
      <c r="AC29" s="219"/>
      <c r="AD29" s="219"/>
      <c r="AE29" s="219"/>
      <c r="AF29" s="30"/>
      <c r="AG29" s="30"/>
      <c r="AH29" s="30"/>
      <c r="AI29" s="30"/>
      <c r="AJ29" s="30"/>
      <c r="AK29" s="220">
        <v>0</v>
      </c>
      <c r="AL29" s="219"/>
      <c r="AM29" s="219"/>
      <c r="AN29" s="219"/>
      <c r="AO29" s="219"/>
      <c r="AP29" s="30"/>
      <c r="AQ29" s="31"/>
      <c r="BE29" s="208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18">
        <v>0</v>
      </c>
      <c r="M30" s="219"/>
      <c r="N30" s="219"/>
      <c r="O30" s="219"/>
      <c r="P30" s="30"/>
      <c r="Q30" s="30"/>
      <c r="R30" s="30"/>
      <c r="S30" s="30"/>
      <c r="T30" s="30"/>
      <c r="U30" s="30"/>
      <c r="V30" s="30"/>
      <c r="W30" s="220">
        <f>ROUND($BD$51,2)</f>
        <v>0</v>
      </c>
      <c r="X30" s="219"/>
      <c r="Y30" s="219"/>
      <c r="Z30" s="219"/>
      <c r="AA30" s="219"/>
      <c r="AB30" s="219"/>
      <c r="AC30" s="219"/>
      <c r="AD30" s="219"/>
      <c r="AE30" s="219"/>
      <c r="AF30" s="30"/>
      <c r="AG30" s="30"/>
      <c r="AH30" s="30"/>
      <c r="AI30" s="30"/>
      <c r="AJ30" s="30"/>
      <c r="AK30" s="220">
        <v>0</v>
      </c>
      <c r="AL30" s="219"/>
      <c r="AM30" s="219"/>
      <c r="AN30" s="219"/>
      <c r="AO30" s="219"/>
      <c r="AP30" s="30"/>
      <c r="AQ30" s="31"/>
      <c r="BE30" s="20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7"/>
    </row>
    <row r="32" spans="2:57" s="6" customFormat="1" ht="26.25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221" t="s">
        <v>48</v>
      </c>
      <c r="Y32" s="222"/>
      <c r="Z32" s="222"/>
      <c r="AA32" s="222"/>
      <c r="AB32" s="222"/>
      <c r="AC32" s="34"/>
      <c r="AD32" s="34"/>
      <c r="AE32" s="34"/>
      <c r="AF32" s="34"/>
      <c r="AG32" s="34"/>
      <c r="AH32" s="34"/>
      <c r="AI32" s="34"/>
      <c r="AJ32" s="34"/>
      <c r="AK32" s="223">
        <f>SUM($AK$23:$AK$30)</f>
        <v>0</v>
      </c>
      <c r="AL32" s="222"/>
      <c r="AM32" s="222"/>
      <c r="AN32" s="222"/>
      <c r="AO32" s="224"/>
      <c r="AP32" s="32"/>
      <c r="AQ32" s="37"/>
      <c r="BE32" s="20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20151213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5" t="str">
        <f>$K$6</f>
        <v>Zámek Šluknov</v>
      </c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27" t="str">
        <f>IF($AN$8="","",$AN$8)</f>
        <v>15.12.2015</v>
      </c>
      <c r="AN44" s="21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09" t="str">
        <f>IF($E$17="","",$E$17)</f>
        <v> </v>
      </c>
      <c r="AN46" s="217"/>
      <c r="AO46" s="217"/>
      <c r="AP46" s="217"/>
      <c r="AQ46" s="24"/>
      <c r="AR46" s="43"/>
      <c r="AS46" s="228" t="s">
        <v>50</v>
      </c>
      <c r="AT46" s="22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30"/>
      <c r="AT47" s="207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31"/>
      <c r="AT48" s="217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32" t="s">
        <v>51</v>
      </c>
      <c r="D49" s="222"/>
      <c r="E49" s="222"/>
      <c r="F49" s="222"/>
      <c r="G49" s="222"/>
      <c r="H49" s="34"/>
      <c r="I49" s="233" t="s">
        <v>52</v>
      </c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34" t="s">
        <v>53</v>
      </c>
      <c r="AH49" s="222"/>
      <c r="AI49" s="222"/>
      <c r="AJ49" s="222"/>
      <c r="AK49" s="222"/>
      <c r="AL49" s="222"/>
      <c r="AM49" s="222"/>
      <c r="AN49" s="233" t="s">
        <v>54</v>
      </c>
      <c r="AO49" s="222"/>
      <c r="AP49" s="222"/>
      <c r="AQ49" s="57" t="s">
        <v>55</v>
      </c>
      <c r="AR49" s="43"/>
      <c r="AS49" s="58" t="s">
        <v>56</v>
      </c>
      <c r="AT49" s="59" t="s">
        <v>57</v>
      </c>
      <c r="AU49" s="59" t="s">
        <v>58</v>
      </c>
      <c r="AV49" s="59" t="s">
        <v>59</v>
      </c>
      <c r="AW49" s="59" t="s">
        <v>60</v>
      </c>
      <c r="AX49" s="59" t="s">
        <v>61</v>
      </c>
      <c r="AY49" s="59" t="s">
        <v>62</v>
      </c>
      <c r="AZ49" s="59" t="s">
        <v>63</v>
      </c>
      <c r="BA49" s="59" t="s">
        <v>64</v>
      </c>
      <c r="BB49" s="59" t="s">
        <v>65</v>
      </c>
      <c r="BC49" s="59" t="s">
        <v>66</v>
      </c>
      <c r="BD49" s="60" t="s">
        <v>67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39">
        <f>ROUND(SUM($AG$52:$AG$55),2)</f>
        <v>0</v>
      </c>
      <c r="AH51" s="240"/>
      <c r="AI51" s="240"/>
      <c r="AJ51" s="240"/>
      <c r="AK51" s="240"/>
      <c r="AL51" s="240"/>
      <c r="AM51" s="240"/>
      <c r="AN51" s="239">
        <f>SUM($AG$51,$AT$51)</f>
        <v>0</v>
      </c>
      <c r="AO51" s="240"/>
      <c r="AP51" s="240"/>
      <c r="AQ51" s="66"/>
      <c r="AR51" s="50"/>
      <c r="AS51" s="67">
        <f>ROUND(SUM($AS$52:$AS$55),2)</f>
        <v>0</v>
      </c>
      <c r="AT51" s="68">
        <f>ROUND(SUM($AV$51:$AW$51),2)</f>
        <v>0</v>
      </c>
      <c r="AU51" s="69">
        <f>ROUND(SUM($AU$52:$AU$55),5)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ROUND(SUM($AZ$52:$AZ$55),2)</f>
        <v>0</v>
      </c>
      <c r="BA51" s="68">
        <f>ROUND(SUM($BA$52:$BA$55),2)</f>
        <v>0</v>
      </c>
      <c r="BB51" s="68">
        <f>ROUND(SUM($BB$52:$BB$55),2)</f>
        <v>0</v>
      </c>
      <c r="BC51" s="68">
        <f>ROUND(SUM($BC$52:$BC$55),2)</f>
        <v>0</v>
      </c>
      <c r="BD51" s="70">
        <f>ROUND(SUM($BD$52:$BD$55),2)</f>
        <v>0</v>
      </c>
      <c r="BS51" s="47" t="s">
        <v>69</v>
      </c>
      <c r="BT51" s="47" t="s">
        <v>70</v>
      </c>
      <c r="BU51" s="71" t="s">
        <v>71</v>
      </c>
      <c r="BV51" s="47" t="s">
        <v>72</v>
      </c>
      <c r="BW51" s="47" t="s">
        <v>5</v>
      </c>
      <c r="BX51" s="47" t="s">
        <v>73</v>
      </c>
    </row>
    <row r="52" spans="1:91" s="72" customFormat="1" ht="27.75" customHeight="1">
      <c r="A52" s="246" t="s">
        <v>556</v>
      </c>
      <c r="B52" s="73"/>
      <c r="C52" s="74"/>
      <c r="D52" s="237" t="s">
        <v>74</v>
      </c>
      <c r="E52" s="238"/>
      <c r="F52" s="238"/>
      <c r="G52" s="238"/>
      <c r="H52" s="238"/>
      <c r="I52" s="74"/>
      <c r="J52" s="237" t="s">
        <v>75</v>
      </c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5">
        <f>'20151213a - Zámek - požár...'!$J$27</f>
        <v>0</v>
      </c>
      <c r="AH52" s="236"/>
      <c r="AI52" s="236"/>
      <c r="AJ52" s="236"/>
      <c r="AK52" s="236"/>
      <c r="AL52" s="236"/>
      <c r="AM52" s="236"/>
      <c r="AN52" s="235">
        <f>SUM($AG$52,$AT$52)</f>
        <v>0</v>
      </c>
      <c r="AO52" s="236"/>
      <c r="AP52" s="236"/>
      <c r="AQ52" s="75" t="s">
        <v>76</v>
      </c>
      <c r="AR52" s="76"/>
      <c r="AS52" s="77">
        <v>0</v>
      </c>
      <c r="AT52" s="78">
        <f>ROUND(SUM($AV$52:$AW$52),2)</f>
        <v>0</v>
      </c>
      <c r="AU52" s="79">
        <f>'20151213a - Zámek - požár...'!$P$86</f>
        <v>0</v>
      </c>
      <c r="AV52" s="78">
        <f>'20151213a - Zámek - požár...'!$J$30</f>
        <v>0</v>
      </c>
      <c r="AW52" s="78">
        <f>'20151213a - Zámek - požár...'!$J$31</f>
        <v>0</v>
      </c>
      <c r="AX52" s="78">
        <f>'20151213a - Zámek - požár...'!$J$32</f>
        <v>0</v>
      </c>
      <c r="AY52" s="78">
        <f>'20151213a - Zámek - požár...'!$J$33</f>
        <v>0</v>
      </c>
      <c r="AZ52" s="78">
        <f>'20151213a - Zámek - požár...'!$F$30</f>
        <v>0</v>
      </c>
      <c r="BA52" s="78">
        <f>'20151213a - Zámek - požár...'!$F$31</f>
        <v>0</v>
      </c>
      <c r="BB52" s="78">
        <f>'20151213a - Zámek - požár...'!$F$32</f>
        <v>0</v>
      </c>
      <c r="BC52" s="78">
        <f>'20151213a - Zámek - požár...'!$F$33</f>
        <v>0</v>
      </c>
      <c r="BD52" s="80">
        <f>'20151213a - Zámek - požár...'!$F$34</f>
        <v>0</v>
      </c>
      <c r="BT52" s="72" t="s">
        <v>21</v>
      </c>
      <c r="BV52" s="72" t="s">
        <v>72</v>
      </c>
      <c r="BW52" s="72" t="s">
        <v>77</v>
      </c>
      <c r="BX52" s="72" t="s">
        <v>5</v>
      </c>
      <c r="CM52" s="72" t="s">
        <v>78</v>
      </c>
    </row>
    <row r="53" spans="1:91" s="72" customFormat="1" ht="27.75" customHeight="1">
      <c r="A53" s="246" t="s">
        <v>556</v>
      </c>
      <c r="B53" s="73"/>
      <c r="C53" s="74"/>
      <c r="D53" s="237" t="s">
        <v>79</v>
      </c>
      <c r="E53" s="238"/>
      <c r="F53" s="238"/>
      <c r="G53" s="238"/>
      <c r="H53" s="238"/>
      <c r="I53" s="74"/>
      <c r="J53" s="237" t="s">
        <v>80</v>
      </c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5">
        <f>'20151213b - EPS'!$J$27</f>
        <v>0</v>
      </c>
      <c r="AH53" s="236"/>
      <c r="AI53" s="236"/>
      <c r="AJ53" s="236"/>
      <c r="AK53" s="236"/>
      <c r="AL53" s="236"/>
      <c r="AM53" s="236"/>
      <c r="AN53" s="235">
        <f>SUM($AG$53,$AT$53)</f>
        <v>0</v>
      </c>
      <c r="AO53" s="236"/>
      <c r="AP53" s="236"/>
      <c r="AQ53" s="75" t="s">
        <v>76</v>
      </c>
      <c r="AR53" s="76"/>
      <c r="AS53" s="77">
        <v>0</v>
      </c>
      <c r="AT53" s="78">
        <f>ROUND(SUM($AV$53:$AW$53),2)</f>
        <v>0</v>
      </c>
      <c r="AU53" s="79">
        <f>'20151213b - EPS'!$P$82</f>
        <v>0</v>
      </c>
      <c r="AV53" s="78">
        <f>'20151213b - EPS'!$J$30</f>
        <v>0</v>
      </c>
      <c r="AW53" s="78">
        <f>'20151213b - EPS'!$J$31</f>
        <v>0</v>
      </c>
      <c r="AX53" s="78">
        <f>'20151213b - EPS'!$J$32</f>
        <v>0</v>
      </c>
      <c r="AY53" s="78">
        <f>'20151213b - EPS'!$J$33</f>
        <v>0</v>
      </c>
      <c r="AZ53" s="78">
        <f>'20151213b - EPS'!$F$30</f>
        <v>0</v>
      </c>
      <c r="BA53" s="78">
        <f>'20151213b - EPS'!$F$31</f>
        <v>0</v>
      </c>
      <c r="BB53" s="78">
        <f>'20151213b - EPS'!$F$32</f>
        <v>0</v>
      </c>
      <c r="BC53" s="78">
        <f>'20151213b - EPS'!$F$33</f>
        <v>0</v>
      </c>
      <c r="BD53" s="80">
        <f>'20151213b - EPS'!$F$34</f>
        <v>0</v>
      </c>
      <c r="BT53" s="72" t="s">
        <v>21</v>
      </c>
      <c r="BV53" s="72" t="s">
        <v>72</v>
      </c>
      <c r="BW53" s="72" t="s">
        <v>81</v>
      </c>
      <c r="BX53" s="72" t="s">
        <v>5</v>
      </c>
      <c r="CM53" s="72" t="s">
        <v>78</v>
      </c>
    </row>
    <row r="54" spans="1:91" s="72" customFormat="1" ht="27.75" customHeight="1">
      <c r="A54" s="246" t="s">
        <v>556</v>
      </c>
      <c r="B54" s="73"/>
      <c r="C54" s="74"/>
      <c r="D54" s="237" t="s">
        <v>82</v>
      </c>
      <c r="E54" s="238"/>
      <c r="F54" s="238"/>
      <c r="G54" s="238"/>
      <c r="H54" s="238"/>
      <c r="I54" s="74"/>
      <c r="J54" s="237" t="s">
        <v>83</v>
      </c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5">
        <f>'20151213c - elektro'!$J$27</f>
        <v>0</v>
      </c>
      <c r="AH54" s="236"/>
      <c r="AI54" s="236"/>
      <c r="AJ54" s="236"/>
      <c r="AK54" s="236"/>
      <c r="AL54" s="236"/>
      <c r="AM54" s="236"/>
      <c r="AN54" s="235">
        <f>SUM($AG$54,$AT$54)</f>
        <v>0</v>
      </c>
      <c r="AO54" s="236"/>
      <c r="AP54" s="236"/>
      <c r="AQ54" s="75" t="s">
        <v>76</v>
      </c>
      <c r="AR54" s="76"/>
      <c r="AS54" s="77">
        <v>0</v>
      </c>
      <c r="AT54" s="78">
        <f>ROUND(SUM($AV$54:$AW$54),2)</f>
        <v>0</v>
      </c>
      <c r="AU54" s="79">
        <f>'20151213c - elektro'!$P$86</f>
        <v>0</v>
      </c>
      <c r="AV54" s="78">
        <f>'20151213c - elektro'!$J$30</f>
        <v>0</v>
      </c>
      <c r="AW54" s="78">
        <f>'20151213c - elektro'!$J$31</f>
        <v>0</v>
      </c>
      <c r="AX54" s="78">
        <f>'20151213c - elektro'!$J$32</f>
        <v>0</v>
      </c>
      <c r="AY54" s="78">
        <f>'20151213c - elektro'!$J$33</f>
        <v>0</v>
      </c>
      <c r="AZ54" s="78">
        <f>'20151213c - elektro'!$F$30</f>
        <v>0</v>
      </c>
      <c r="BA54" s="78">
        <f>'20151213c - elektro'!$F$31</f>
        <v>0</v>
      </c>
      <c r="BB54" s="78">
        <f>'20151213c - elektro'!$F$32</f>
        <v>0</v>
      </c>
      <c r="BC54" s="78">
        <f>'20151213c - elektro'!$F$33</f>
        <v>0</v>
      </c>
      <c r="BD54" s="80">
        <f>'20151213c - elektro'!$F$34</f>
        <v>0</v>
      </c>
      <c r="BT54" s="72" t="s">
        <v>21</v>
      </c>
      <c r="BV54" s="72" t="s">
        <v>72</v>
      </c>
      <c r="BW54" s="72" t="s">
        <v>84</v>
      </c>
      <c r="BX54" s="72" t="s">
        <v>5</v>
      </c>
      <c r="CM54" s="72" t="s">
        <v>78</v>
      </c>
    </row>
    <row r="55" spans="1:91" s="72" customFormat="1" ht="27.75" customHeight="1">
      <c r="A55" s="246" t="s">
        <v>556</v>
      </c>
      <c r="B55" s="73"/>
      <c r="C55" s="74"/>
      <c r="D55" s="237" t="s">
        <v>85</v>
      </c>
      <c r="E55" s="238"/>
      <c r="F55" s="238"/>
      <c r="G55" s="238"/>
      <c r="H55" s="238"/>
      <c r="I55" s="74"/>
      <c r="J55" s="237" t="s">
        <v>86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5">
        <f>'20151213d - ZTI'!$J$27</f>
        <v>0</v>
      </c>
      <c r="AH55" s="236"/>
      <c r="AI55" s="236"/>
      <c r="AJ55" s="236"/>
      <c r="AK55" s="236"/>
      <c r="AL55" s="236"/>
      <c r="AM55" s="236"/>
      <c r="AN55" s="235">
        <f>SUM($AG$55,$AT$55)</f>
        <v>0</v>
      </c>
      <c r="AO55" s="236"/>
      <c r="AP55" s="236"/>
      <c r="AQ55" s="75" t="s">
        <v>76</v>
      </c>
      <c r="AR55" s="76"/>
      <c r="AS55" s="81">
        <v>0</v>
      </c>
      <c r="AT55" s="82">
        <f>ROUND(SUM($AV$55:$AW$55),2)</f>
        <v>0</v>
      </c>
      <c r="AU55" s="83">
        <f>'20151213d - ZTI'!$P$81</f>
        <v>0</v>
      </c>
      <c r="AV55" s="82">
        <f>'20151213d - ZTI'!$J$30</f>
        <v>0</v>
      </c>
      <c r="AW55" s="82">
        <f>'20151213d - ZTI'!$J$31</f>
        <v>0</v>
      </c>
      <c r="AX55" s="82">
        <f>'20151213d - ZTI'!$J$32</f>
        <v>0</v>
      </c>
      <c r="AY55" s="82">
        <f>'20151213d - ZTI'!$J$33</f>
        <v>0</v>
      </c>
      <c r="AZ55" s="82">
        <f>'20151213d - ZTI'!$F$30</f>
        <v>0</v>
      </c>
      <c r="BA55" s="82">
        <f>'20151213d - ZTI'!$F$31</f>
        <v>0</v>
      </c>
      <c r="BB55" s="82">
        <f>'20151213d - ZTI'!$F$32</f>
        <v>0</v>
      </c>
      <c r="BC55" s="82">
        <f>'20151213d - ZTI'!$F$33</f>
        <v>0</v>
      </c>
      <c r="BD55" s="84">
        <f>'20151213d - ZTI'!$F$34</f>
        <v>0</v>
      </c>
      <c r="BT55" s="72" t="s">
        <v>21</v>
      </c>
      <c r="BV55" s="72" t="s">
        <v>72</v>
      </c>
      <c r="BW55" s="72" t="s">
        <v>87</v>
      </c>
      <c r="BX55" s="72" t="s">
        <v>5</v>
      </c>
      <c r="CM55" s="72" t="s">
        <v>78</v>
      </c>
    </row>
    <row r="56" spans="2:44" s="6" customFormat="1" ht="30" customHeigh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43"/>
    </row>
    <row r="57" spans="2:44" s="6" customFormat="1" ht="7.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51213a - Zámek - požár...'!C2" tooltip="20151213a - Zámek - požár..." display="/"/>
    <hyperlink ref="A53" location="'20151213b - EPS'!C2" tooltip="20151213b - EPS" display="/"/>
    <hyperlink ref="A54" location="'20151213c - elektro'!C2" tooltip="20151213c - elektro" display="/"/>
    <hyperlink ref="A55" location="'20151213d - ZTI'!C2" tooltip="20151213d - ZTI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8"/>
      <c r="C1" s="248"/>
      <c r="D1" s="247" t="s">
        <v>1</v>
      </c>
      <c r="E1" s="248"/>
      <c r="F1" s="249" t="s">
        <v>557</v>
      </c>
      <c r="G1" s="254" t="s">
        <v>558</v>
      </c>
      <c r="H1" s="254"/>
      <c r="I1" s="248"/>
      <c r="J1" s="249" t="s">
        <v>559</v>
      </c>
      <c r="K1" s="247" t="s">
        <v>88</v>
      </c>
      <c r="L1" s="249" t="s">
        <v>560</v>
      </c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1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2" t="str">
        <f>'Rekapitulace stavby'!$K$6</f>
        <v>Zámek Šluknov</v>
      </c>
      <c r="F7" s="210"/>
      <c r="G7" s="210"/>
      <c r="H7" s="210"/>
      <c r="J7" s="11"/>
      <c r="K7" s="13"/>
    </row>
    <row r="8" spans="2:11" s="6" customFormat="1" ht="13.5" customHeight="1">
      <c r="B8" s="86"/>
      <c r="C8" s="87"/>
      <c r="D8" s="19" t="s">
        <v>90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25" t="s">
        <v>91</v>
      </c>
      <c r="F9" s="243"/>
      <c r="G9" s="243"/>
      <c r="H9" s="243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23</v>
      </c>
      <c r="G12" s="87"/>
      <c r="H12" s="87"/>
      <c r="I12" s="89" t="s">
        <v>24</v>
      </c>
      <c r="J12" s="52" t="str">
        <f>'Rekapitulace stavby'!$AN$8</f>
        <v>15.12.2015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>
        <f>IF('Rekapitulace stavby'!$AN$10="","",'Rekapitulace stavby'!$AN$10)</f>
      </c>
      <c r="K14" s="88"/>
    </row>
    <row r="15" spans="2:11" s="6" customFormat="1" ht="18" customHeight="1">
      <c r="B15" s="86"/>
      <c r="C15" s="87"/>
      <c r="D15" s="87"/>
      <c r="E15" s="17" t="str">
        <f>IF('Rekapitulace stavby'!$E$11="","",'Rekapitulace stavby'!$E$11)</f>
        <v> </v>
      </c>
      <c r="F15" s="87"/>
      <c r="G15" s="87"/>
      <c r="H15" s="87"/>
      <c r="I15" s="89" t="s">
        <v>30</v>
      </c>
      <c r="J15" s="17">
        <f>IF('Rekapitulace stavby'!$AN$11="","",'Rekapitulace stavby'!$AN$11)</f>
      </c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31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30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33</v>
      </c>
      <c r="E20" s="87"/>
      <c r="F20" s="87"/>
      <c r="G20" s="87"/>
      <c r="H20" s="87"/>
      <c r="I20" s="89" t="s">
        <v>29</v>
      </c>
      <c r="J20" s="17">
        <f>IF('Rekapitulace stavby'!$AN$16="","",'Rekapitulace stavby'!$AN$16)</f>
      </c>
      <c r="K20" s="88"/>
    </row>
    <row r="21" spans="2:11" s="6" customFormat="1" ht="18" customHeight="1">
      <c r="B21" s="86"/>
      <c r="C21" s="87"/>
      <c r="D21" s="87"/>
      <c r="E21" s="17" t="str">
        <f>IF('Rekapitulace stavby'!$E$17="","",'Rekapitulace stavby'!$E$17)</f>
        <v> </v>
      </c>
      <c r="F21" s="87"/>
      <c r="G21" s="87"/>
      <c r="H21" s="87"/>
      <c r="I21" s="89" t="s">
        <v>30</v>
      </c>
      <c r="J21" s="17">
        <f>IF('Rekapitulace stavby'!$AN$17="","",'Rekapitulace stavby'!$AN$17)</f>
      </c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35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13"/>
      <c r="F24" s="244"/>
      <c r="G24" s="244"/>
      <c r="H24" s="244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36</v>
      </c>
      <c r="E27" s="87"/>
      <c r="F27" s="87"/>
      <c r="G27" s="87"/>
      <c r="H27" s="87"/>
      <c r="J27" s="65">
        <f>ROUND($J$86,2)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38</v>
      </c>
      <c r="G29" s="87"/>
      <c r="H29" s="87"/>
      <c r="I29" s="98" t="s">
        <v>37</v>
      </c>
      <c r="J29" s="28" t="s">
        <v>39</v>
      </c>
      <c r="K29" s="88"/>
    </row>
    <row r="30" spans="2:11" s="6" customFormat="1" ht="15" customHeight="1">
      <c r="B30" s="86"/>
      <c r="C30" s="87"/>
      <c r="D30" s="30" t="s">
        <v>40</v>
      </c>
      <c r="E30" s="30" t="s">
        <v>41</v>
      </c>
      <c r="F30" s="99">
        <f>ROUND(SUM($BE$86:$BE$152),2)</f>
        <v>0</v>
      </c>
      <c r="G30" s="87"/>
      <c r="H30" s="87"/>
      <c r="I30" s="100">
        <v>0.21</v>
      </c>
      <c r="J30" s="99">
        <f>ROUND(ROUND((SUM($BE$86:$BE$152)),2)*$I$30,2)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42</v>
      </c>
      <c r="F31" s="99">
        <f>ROUND(SUM($BF$86:$BF$152),2)</f>
        <v>0</v>
      </c>
      <c r="G31" s="87"/>
      <c r="H31" s="87"/>
      <c r="I31" s="100">
        <v>0.15</v>
      </c>
      <c r="J31" s="99">
        <f>ROUND(ROUND((SUM($BF$86:$BF$152)),2)*$I$31,2)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43</v>
      </c>
      <c r="F32" s="99">
        <f>ROUND(SUM($BG$86:$BG$152),2)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44</v>
      </c>
      <c r="F33" s="99">
        <f>ROUND(SUM($BH$86:$BH$152),2)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45</v>
      </c>
      <c r="F34" s="99">
        <f>ROUND(SUM($BI$86:$BI$152),2)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46</v>
      </c>
      <c r="E36" s="102"/>
      <c r="F36" s="102"/>
      <c r="G36" s="103" t="s">
        <v>47</v>
      </c>
      <c r="H36" s="35" t="s">
        <v>48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92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42" t="str">
        <f>$E$7</f>
        <v>Zámek Šluknov</v>
      </c>
      <c r="F45" s="243"/>
      <c r="G45" s="243"/>
      <c r="H45" s="243"/>
      <c r="J45" s="87"/>
      <c r="K45" s="88"/>
    </row>
    <row r="46" spans="2:11" s="6" customFormat="1" ht="15" customHeight="1">
      <c r="B46" s="86"/>
      <c r="C46" s="19" t="s">
        <v>90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25" t="str">
        <f>$E$9</f>
        <v>20151213a - Zámek - požární opatření</v>
      </c>
      <c r="F47" s="243"/>
      <c r="G47" s="243"/>
      <c r="H47" s="243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15.12.2015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 </v>
      </c>
      <c r="G51" s="87"/>
      <c r="H51" s="87"/>
      <c r="I51" s="89" t="s">
        <v>33</v>
      </c>
      <c r="J51" s="17" t="str">
        <f>$E$21</f>
        <v> </v>
      </c>
      <c r="K51" s="88"/>
    </row>
    <row r="52" spans="2:11" s="6" customFormat="1" ht="15" customHeight="1">
      <c r="B52" s="86"/>
      <c r="C52" s="19" t="s">
        <v>31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93</v>
      </c>
      <c r="D54" s="101"/>
      <c r="E54" s="101"/>
      <c r="F54" s="101"/>
      <c r="G54" s="101"/>
      <c r="H54" s="101"/>
      <c r="I54" s="114"/>
      <c r="J54" s="115" t="s">
        <v>94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95</v>
      </c>
      <c r="D56" s="87"/>
      <c r="E56" s="87"/>
      <c r="F56" s="87"/>
      <c r="G56" s="87"/>
      <c r="H56" s="87"/>
      <c r="J56" s="65">
        <f>$J$86</f>
        <v>0</v>
      </c>
      <c r="K56" s="88"/>
      <c r="AU56" s="6" t="s">
        <v>96</v>
      </c>
    </row>
    <row r="57" spans="2:11" s="71" customFormat="1" ht="25.5" customHeight="1">
      <c r="B57" s="117"/>
      <c r="C57" s="118"/>
      <c r="D57" s="119" t="s">
        <v>97</v>
      </c>
      <c r="E57" s="119"/>
      <c r="F57" s="119"/>
      <c r="G57" s="119"/>
      <c r="H57" s="119"/>
      <c r="I57" s="120"/>
      <c r="J57" s="121">
        <f>$J$87</f>
        <v>0</v>
      </c>
      <c r="K57" s="122"/>
    </row>
    <row r="58" spans="2:11" s="123" customFormat="1" ht="20.25" customHeight="1">
      <c r="B58" s="124"/>
      <c r="C58" s="125"/>
      <c r="D58" s="126" t="s">
        <v>98</v>
      </c>
      <c r="E58" s="126"/>
      <c r="F58" s="126"/>
      <c r="G58" s="126"/>
      <c r="H58" s="126"/>
      <c r="I58" s="127"/>
      <c r="J58" s="128">
        <f>$J$88</f>
        <v>0</v>
      </c>
      <c r="K58" s="129"/>
    </row>
    <row r="59" spans="2:11" s="123" customFormat="1" ht="20.25" customHeight="1">
      <c r="B59" s="124"/>
      <c r="C59" s="125"/>
      <c r="D59" s="126" t="s">
        <v>99</v>
      </c>
      <c r="E59" s="126"/>
      <c r="F59" s="126"/>
      <c r="G59" s="126"/>
      <c r="H59" s="126"/>
      <c r="I59" s="127"/>
      <c r="J59" s="128">
        <f>$J$92</f>
        <v>0</v>
      </c>
      <c r="K59" s="129"/>
    </row>
    <row r="60" spans="2:11" s="123" customFormat="1" ht="20.25" customHeight="1">
      <c r="B60" s="124"/>
      <c r="C60" s="125"/>
      <c r="D60" s="126" t="s">
        <v>100</v>
      </c>
      <c r="E60" s="126"/>
      <c r="F60" s="126"/>
      <c r="G60" s="126"/>
      <c r="H60" s="126"/>
      <c r="I60" s="127"/>
      <c r="J60" s="128">
        <f>$J$102</f>
        <v>0</v>
      </c>
      <c r="K60" s="129"/>
    </row>
    <row r="61" spans="2:11" s="71" customFormat="1" ht="25.5" customHeight="1">
      <c r="B61" s="117"/>
      <c r="C61" s="118"/>
      <c r="D61" s="119" t="s">
        <v>101</v>
      </c>
      <c r="E61" s="119"/>
      <c r="F61" s="119"/>
      <c r="G61" s="119"/>
      <c r="H61" s="119"/>
      <c r="I61" s="120"/>
      <c r="J61" s="121">
        <f>$J$107</f>
        <v>0</v>
      </c>
      <c r="K61" s="122"/>
    </row>
    <row r="62" spans="2:11" s="123" customFormat="1" ht="20.25" customHeight="1">
      <c r="B62" s="124"/>
      <c r="C62" s="125"/>
      <c r="D62" s="126" t="s">
        <v>102</v>
      </c>
      <c r="E62" s="126"/>
      <c r="F62" s="126"/>
      <c r="G62" s="126"/>
      <c r="H62" s="126"/>
      <c r="I62" s="127"/>
      <c r="J62" s="128">
        <f>$J$108</f>
        <v>0</v>
      </c>
      <c r="K62" s="129"/>
    </row>
    <row r="63" spans="2:11" s="123" customFormat="1" ht="20.25" customHeight="1">
      <c r="B63" s="124"/>
      <c r="C63" s="125"/>
      <c r="D63" s="126" t="s">
        <v>103</v>
      </c>
      <c r="E63" s="126"/>
      <c r="F63" s="126"/>
      <c r="G63" s="126"/>
      <c r="H63" s="126"/>
      <c r="I63" s="127"/>
      <c r="J63" s="128">
        <f>$J$123</f>
        <v>0</v>
      </c>
      <c r="K63" s="129"/>
    </row>
    <row r="64" spans="2:11" s="123" customFormat="1" ht="20.25" customHeight="1">
      <c r="B64" s="124"/>
      <c r="C64" s="125"/>
      <c r="D64" s="126" t="s">
        <v>104</v>
      </c>
      <c r="E64" s="126"/>
      <c r="F64" s="126"/>
      <c r="G64" s="126"/>
      <c r="H64" s="126"/>
      <c r="I64" s="127"/>
      <c r="J64" s="128">
        <f>$J$142</f>
        <v>0</v>
      </c>
      <c r="K64" s="129"/>
    </row>
    <row r="65" spans="2:11" s="123" customFormat="1" ht="20.25" customHeight="1">
      <c r="B65" s="124"/>
      <c r="C65" s="125"/>
      <c r="D65" s="126" t="s">
        <v>105</v>
      </c>
      <c r="E65" s="126"/>
      <c r="F65" s="126"/>
      <c r="G65" s="126"/>
      <c r="H65" s="126"/>
      <c r="I65" s="127"/>
      <c r="J65" s="128">
        <f>$J$146</f>
        <v>0</v>
      </c>
      <c r="K65" s="129"/>
    </row>
    <row r="66" spans="2:11" s="123" customFormat="1" ht="20.25" customHeight="1">
      <c r="B66" s="124"/>
      <c r="C66" s="125"/>
      <c r="D66" s="126" t="s">
        <v>106</v>
      </c>
      <c r="E66" s="126"/>
      <c r="F66" s="126"/>
      <c r="G66" s="126"/>
      <c r="H66" s="126"/>
      <c r="I66" s="127"/>
      <c r="J66" s="128">
        <f>$J$150</f>
        <v>0</v>
      </c>
      <c r="K66" s="129"/>
    </row>
    <row r="67" spans="2:11" s="6" customFormat="1" ht="22.5" customHeight="1">
      <c r="B67" s="86"/>
      <c r="C67" s="87"/>
      <c r="D67" s="87"/>
      <c r="E67" s="87"/>
      <c r="F67" s="87"/>
      <c r="G67" s="87"/>
      <c r="H67" s="87"/>
      <c r="J67" s="87"/>
      <c r="K67" s="88"/>
    </row>
    <row r="68" spans="2:11" s="6" customFormat="1" ht="7.5" customHeight="1">
      <c r="B68" s="106"/>
      <c r="C68" s="107"/>
      <c r="D68" s="107"/>
      <c r="E68" s="107"/>
      <c r="F68" s="107"/>
      <c r="G68" s="107"/>
      <c r="H68" s="107"/>
      <c r="I68" s="108"/>
      <c r="J68" s="107"/>
      <c r="K68" s="109"/>
    </row>
    <row r="72" spans="2:12" s="6" customFormat="1" ht="7.5" customHeight="1">
      <c r="B72" s="130"/>
      <c r="C72" s="131"/>
      <c r="D72" s="131"/>
      <c r="E72" s="131"/>
      <c r="F72" s="131"/>
      <c r="G72" s="131"/>
      <c r="H72" s="131"/>
      <c r="I72" s="111"/>
      <c r="J72" s="131"/>
      <c r="K72" s="131"/>
      <c r="L72" s="132"/>
    </row>
    <row r="73" spans="2:12" s="6" customFormat="1" ht="37.5" customHeight="1">
      <c r="B73" s="86"/>
      <c r="C73" s="12" t="s">
        <v>107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5" customHeight="1">
      <c r="B75" s="86"/>
      <c r="C75" s="19" t="s">
        <v>16</v>
      </c>
      <c r="D75" s="87"/>
      <c r="E75" s="87"/>
      <c r="F75" s="87"/>
      <c r="G75" s="87"/>
      <c r="H75" s="87"/>
      <c r="J75" s="87"/>
      <c r="K75" s="87"/>
      <c r="L75" s="132"/>
    </row>
    <row r="76" spans="2:12" s="6" customFormat="1" ht="14.25" customHeight="1">
      <c r="B76" s="86"/>
      <c r="C76" s="87"/>
      <c r="D76" s="87"/>
      <c r="E76" s="242" t="str">
        <f>$E$7</f>
        <v>Zámek Šluknov</v>
      </c>
      <c r="F76" s="243"/>
      <c r="G76" s="243"/>
      <c r="H76" s="243"/>
      <c r="J76" s="87"/>
      <c r="K76" s="87"/>
      <c r="L76" s="132"/>
    </row>
    <row r="77" spans="2:12" s="6" customFormat="1" ht="15" customHeight="1">
      <c r="B77" s="86"/>
      <c r="C77" s="19" t="s">
        <v>90</v>
      </c>
      <c r="D77" s="87"/>
      <c r="E77" s="87"/>
      <c r="F77" s="87"/>
      <c r="G77" s="87"/>
      <c r="H77" s="87"/>
      <c r="J77" s="87"/>
      <c r="K77" s="87"/>
      <c r="L77" s="132"/>
    </row>
    <row r="78" spans="2:12" s="6" customFormat="1" ht="18" customHeight="1">
      <c r="B78" s="86"/>
      <c r="C78" s="87"/>
      <c r="D78" s="87"/>
      <c r="E78" s="225" t="str">
        <f>$E$9</f>
        <v>20151213a - Zámek - požární opatření</v>
      </c>
      <c r="F78" s="243"/>
      <c r="G78" s="243"/>
      <c r="H78" s="243"/>
      <c r="J78" s="87"/>
      <c r="K78" s="87"/>
      <c r="L78" s="132"/>
    </row>
    <row r="79" spans="2:12" s="6" customFormat="1" ht="7.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12" s="6" customFormat="1" ht="18" customHeight="1">
      <c r="B80" s="86"/>
      <c r="C80" s="19" t="s">
        <v>22</v>
      </c>
      <c r="D80" s="87"/>
      <c r="E80" s="87"/>
      <c r="F80" s="17" t="str">
        <f>$F$12</f>
        <v> </v>
      </c>
      <c r="G80" s="87"/>
      <c r="H80" s="87"/>
      <c r="I80" s="89" t="s">
        <v>24</v>
      </c>
      <c r="J80" s="52" t="str">
        <f>IF($J$12="","",$J$12)</f>
        <v>15.12.2015</v>
      </c>
      <c r="K80" s="87"/>
      <c r="L80" s="132"/>
    </row>
    <row r="81" spans="2:12" s="6" customFormat="1" ht="7.5" customHeight="1">
      <c r="B81" s="86"/>
      <c r="C81" s="87"/>
      <c r="D81" s="87"/>
      <c r="E81" s="87"/>
      <c r="F81" s="87"/>
      <c r="G81" s="87"/>
      <c r="H81" s="87"/>
      <c r="J81" s="87"/>
      <c r="K81" s="87"/>
      <c r="L81" s="132"/>
    </row>
    <row r="82" spans="2:12" s="6" customFormat="1" ht="13.5" customHeight="1">
      <c r="B82" s="86"/>
      <c r="C82" s="19" t="s">
        <v>28</v>
      </c>
      <c r="D82" s="87"/>
      <c r="E82" s="87"/>
      <c r="F82" s="17" t="str">
        <f>$E$15</f>
        <v> </v>
      </c>
      <c r="G82" s="87"/>
      <c r="H82" s="87"/>
      <c r="I82" s="89" t="s">
        <v>33</v>
      </c>
      <c r="J82" s="17" t="str">
        <f>$E$21</f>
        <v> </v>
      </c>
      <c r="K82" s="87"/>
      <c r="L82" s="132"/>
    </row>
    <row r="83" spans="2:12" s="6" customFormat="1" ht="15" customHeight="1">
      <c r="B83" s="86"/>
      <c r="C83" s="19" t="s">
        <v>31</v>
      </c>
      <c r="D83" s="87"/>
      <c r="E83" s="87"/>
      <c r="F83" s="17">
        <f>IF($E$18="","",$E$18)</f>
      </c>
      <c r="G83" s="87"/>
      <c r="H83" s="87"/>
      <c r="J83" s="87"/>
      <c r="K83" s="87"/>
      <c r="L83" s="132"/>
    </row>
    <row r="84" spans="2:12" s="6" customFormat="1" ht="11.25" customHeight="1">
      <c r="B84" s="86"/>
      <c r="C84" s="87"/>
      <c r="D84" s="87"/>
      <c r="E84" s="87"/>
      <c r="F84" s="87"/>
      <c r="G84" s="87"/>
      <c r="H84" s="87"/>
      <c r="J84" s="87"/>
      <c r="K84" s="87"/>
      <c r="L84" s="132"/>
    </row>
    <row r="85" spans="2:20" s="133" customFormat="1" ht="30" customHeight="1">
      <c r="B85" s="134"/>
      <c r="C85" s="135" t="s">
        <v>108</v>
      </c>
      <c r="D85" s="136" t="s">
        <v>55</v>
      </c>
      <c r="E85" s="136" t="s">
        <v>51</v>
      </c>
      <c r="F85" s="136" t="s">
        <v>109</v>
      </c>
      <c r="G85" s="136" t="s">
        <v>110</v>
      </c>
      <c r="H85" s="136" t="s">
        <v>111</v>
      </c>
      <c r="I85" s="137" t="s">
        <v>112</v>
      </c>
      <c r="J85" s="136" t="s">
        <v>113</v>
      </c>
      <c r="K85" s="138" t="s">
        <v>114</v>
      </c>
      <c r="L85" s="139"/>
      <c r="M85" s="58" t="s">
        <v>115</v>
      </c>
      <c r="N85" s="59" t="s">
        <v>40</v>
      </c>
      <c r="O85" s="59" t="s">
        <v>116</v>
      </c>
      <c r="P85" s="59" t="s">
        <v>117</v>
      </c>
      <c r="Q85" s="59" t="s">
        <v>118</v>
      </c>
      <c r="R85" s="59" t="s">
        <v>119</v>
      </c>
      <c r="S85" s="59" t="s">
        <v>120</v>
      </c>
      <c r="T85" s="60" t="s">
        <v>121</v>
      </c>
    </row>
    <row r="86" spans="2:63" s="6" customFormat="1" ht="30" customHeight="1">
      <c r="B86" s="86"/>
      <c r="C86" s="64" t="s">
        <v>95</v>
      </c>
      <c r="D86" s="87"/>
      <c r="E86" s="87"/>
      <c r="F86" s="87"/>
      <c r="G86" s="87"/>
      <c r="H86" s="87"/>
      <c r="J86" s="140">
        <f>$BK$86</f>
        <v>0</v>
      </c>
      <c r="K86" s="87"/>
      <c r="L86" s="132"/>
      <c r="M86" s="141"/>
      <c r="N86" s="94"/>
      <c r="O86" s="94"/>
      <c r="P86" s="142">
        <f>$P$87+$P$107</f>
        <v>0</v>
      </c>
      <c r="Q86" s="94"/>
      <c r="R86" s="142">
        <f>$R$87+$R$107</f>
        <v>2.4503424700000007</v>
      </c>
      <c r="S86" s="94"/>
      <c r="T86" s="143">
        <f>$T$87+$T$107</f>
        <v>0.06330000000000001</v>
      </c>
      <c r="AT86" s="6" t="s">
        <v>69</v>
      </c>
      <c r="AU86" s="6" t="s">
        <v>96</v>
      </c>
      <c r="BK86" s="144">
        <f>$BK$87+$BK$107</f>
        <v>0</v>
      </c>
    </row>
    <row r="87" spans="2:63" s="145" customFormat="1" ht="38.25" customHeight="1">
      <c r="B87" s="146"/>
      <c r="C87" s="147"/>
      <c r="D87" s="147" t="s">
        <v>69</v>
      </c>
      <c r="E87" s="148" t="s">
        <v>122</v>
      </c>
      <c r="F87" s="148" t="s">
        <v>123</v>
      </c>
      <c r="G87" s="147"/>
      <c r="H87" s="147"/>
      <c r="J87" s="149">
        <f>$BK$87</f>
        <v>0</v>
      </c>
      <c r="K87" s="147"/>
      <c r="L87" s="150"/>
      <c r="M87" s="151"/>
      <c r="N87" s="147"/>
      <c r="O87" s="147"/>
      <c r="P87" s="152">
        <f>$P$88+$P$92+$P$102</f>
        <v>0</v>
      </c>
      <c r="Q87" s="147"/>
      <c r="R87" s="152">
        <f>$R$88+$R$92+$R$102</f>
        <v>0.19319969999999997</v>
      </c>
      <c r="S87" s="147"/>
      <c r="T87" s="153">
        <f>$T$88+$T$92+$T$102</f>
        <v>0.046200000000000005</v>
      </c>
      <c r="AR87" s="154" t="s">
        <v>21</v>
      </c>
      <c r="AT87" s="154" t="s">
        <v>69</v>
      </c>
      <c r="AU87" s="154" t="s">
        <v>70</v>
      </c>
      <c r="AY87" s="154" t="s">
        <v>124</v>
      </c>
      <c r="BK87" s="155">
        <f>$BK$88+$BK$92+$BK$102</f>
        <v>0</v>
      </c>
    </row>
    <row r="88" spans="2:63" s="145" customFormat="1" ht="20.25" customHeight="1">
      <c r="B88" s="146"/>
      <c r="C88" s="147"/>
      <c r="D88" s="147" t="s">
        <v>69</v>
      </c>
      <c r="E88" s="156" t="s">
        <v>125</v>
      </c>
      <c r="F88" s="156" t="s">
        <v>126</v>
      </c>
      <c r="G88" s="147"/>
      <c r="H88" s="147"/>
      <c r="J88" s="157">
        <f>$BK$88</f>
        <v>0</v>
      </c>
      <c r="K88" s="147"/>
      <c r="L88" s="150"/>
      <c r="M88" s="151"/>
      <c r="N88" s="147"/>
      <c r="O88" s="147"/>
      <c r="P88" s="152">
        <f>SUM($P$89:$P$91)</f>
        <v>0</v>
      </c>
      <c r="Q88" s="147"/>
      <c r="R88" s="152">
        <f>SUM($R$89:$R$91)</f>
        <v>0.0402997</v>
      </c>
      <c r="S88" s="147"/>
      <c r="T88" s="153">
        <f>SUM($T$89:$T$91)</f>
        <v>0</v>
      </c>
      <c r="AR88" s="154" t="s">
        <v>21</v>
      </c>
      <c r="AT88" s="154" t="s">
        <v>69</v>
      </c>
      <c r="AU88" s="154" t="s">
        <v>21</v>
      </c>
      <c r="AY88" s="154" t="s">
        <v>124</v>
      </c>
      <c r="BK88" s="155">
        <f>SUM($BK$89:$BK$91)</f>
        <v>0</v>
      </c>
    </row>
    <row r="89" spans="2:65" s="6" customFormat="1" ht="13.5" customHeight="1">
      <c r="B89" s="86"/>
      <c r="C89" s="158" t="s">
        <v>21</v>
      </c>
      <c r="D89" s="158" t="s">
        <v>127</v>
      </c>
      <c r="E89" s="159" t="s">
        <v>128</v>
      </c>
      <c r="F89" s="160" t="s">
        <v>129</v>
      </c>
      <c r="G89" s="161" t="s">
        <v>130</v>
      </c>
      <c r="H89" s="162">
        <v>0.01</v>
      </c>
      <c r="I89" s="163"/>
      <c r="J89" s="164">
        <f>ROUND($I$89*$H$89,2)</f>
        <v>0</v>
      </c>
      <c r="K89" s="160" t="s">
        <v>131</v>
      </c>
      <c r="L89" s="132"/>
      <c r="M89" s="165"/>
      <c r="N89" s="166" t="s">
        <v>41</v>
      </c>
      <c r="O89" s="87"/>
      <c r="P89" s="167">
        <f>$O$89*$H$89</f>
        <v>0</v>
      </c>
      <c r="Q89" s="167">
        <v>1.09</v>
      </c>
      <c r="R89" s="167">
        <f>$Q$89*$H$89</f>
        <v>0.010900000000000002</v>
      </c>
      <c r="S89" s="167">
        <v>0</v>
      </c>
      <c r="T89" s="168">
        <f>$S$89*$H$89</f>
        <v>0</v>
      </c>
      <c r="AR89" s="90" t="s">
        <v>132</v>
      </c>
      <c r="AT89" s="90" t="s">
        <v>127</v>
      </c>
      <c r="AU89" s="90" t="s">
        <v>78</v>
      </c>
      <c r="AY89" s="6" t="s">
        <v>124</v>
      </c>
      <c r="BE89" s="169">
        <f>IF($N$89="základní",$J$89,0)</f>
        <v>0</v>
      </c>
      <c r="BF89" s="169">
        <f>IF($N$89="snížená",$J$89,0)</f>
        <v>0</v>
      </c>
      <c r="BG89" s="169">
        <f>IF($N$89="zákl. přenesená",$J$89,0)</f>
        <v>0</v>
      </c>
      <c r="BH89" s="169">
        <f>IF($N$89="sníž. přenesená",$J$89,0)</f>
        <v>0</v>
      </c>
      <c r="BI89" s="169">
        <f>IF($N$89="nulová",$J$89,0)</f>
        <v>0</v>
      </c>
      <c r="BJ89" s="90" t="s">
        <v>21</v>
      </c>
      <c r="BK89" s="169">
        <f>ROUND($I$89*$H$89,2)</f>
        <v>0</v>
      </c>
      <c r="BL89" s="90" t="s">
        <v>132</v>
      </c>
      <c r="BM89" s="90" t="s">
        <v>133</v>
      </c>
    </row>
    <row r="90" spans="2:65" s="6" customFormat="1" ht="13.5" customHeight="1">
      <c r="B90" s="86"/>
      <c r="C90" s="161" t="s">
        <v>78</v>
      </c>
      <c r="D90" s="161" t="s">
        <v>127</v>
      </c>
      <c r="E90" s="159" t="s">
        <v>134</v>
      </c>
      <c r="F90" s="160" t="s">
        <v>135</v>
      </c>
      <c r="G90" s="161" t="s">
        <v>136</v>
      </c>
      <c r="H90" s="162">
        <v>0.165</v>
      </c>
      <c r="I90" s="163"/>
      <c r="J90" s="164">
        <f>ROUND($I$90*$H$90,2)</f>
        <v>0</v>
      </c>
      <c r="K90" s="160" t="s">
        <v>131</v>
      </c>
      <c r="L90" s="132"/>
      <c r="M90" s="165"/>
      <c r="N90" s="166" t="s">
        <v>41</v>
      </c>
      <c r="O90" s="87"/>
      <c r="P90" s="167">
        <f>$O$90*$H$90</f>
        <v>0</v>
      </c>
      <c r="Q90" s="167">
        <v>0.17818</v>
      </c>
      <c r="R90" s="167">
        <f>$Q$90*$H$90</f>
        <v>0.0293997</v>
      </c>
      <c r="S90" s="167">
        <v>0</v>
      </c>
      <c r="T90" s="168">
        <f>$S$90*$H$90</f>
        <v>0</v>
      </c>
      <c r="AR90" s="90" t="s">
        <v>132</v>
      </c>
      <c r="AT90" s="90" t="s">
        <v>127</v>
      </c>
      <c r="AU90" s="90" t="s">
        <v>78</v>
      </c>
      <c r="AY90" s="90" t="s">
        <v>124</v>
      </c>
      <c r="BE90" s="169">
        <f>IF($N$90="základní",$J$90,0)</f>
        <v>0</v>
      </c>
      <c r="BF90" s="169">
        <f>IF($N$90="snížená",$J$90,0)</f>
        <v>0</v>
      </c>
      <c r="BG90" s="169">
        <f>IF($N$90="zákl. přenesená",$J$90,0)</f>
        <v>0</v>
      </c>
      <c r="BH90" s="169">
        <f>IF($N$90="sníž. přenesená",$J$90,0)</f>
        <v>0</v>
      </c>
      <c r="BI90" s="169">
        <f>IF($N$90="nulová",$J$90,0)</f>
        <v>0</v>
      </c>
      <c r="BJ90" s="90" t="s">
        <v>21</v>
      </c>
      <c r="BK90" s="169">
        <f>ROUND($I$90*$H$90,2)</f>
        <v>0</v>
      </c>
      <c r="BL90" s="90" t="s">
        <v>132</v>
      </c>
      <c r="BM90" s="90" t="s">
        <v>137</v>
      </c>
    </row>
    <row r="91" spans="2:51" s="6" customFormat="1" ht="13.5" customHeight="1">
      <c r="B91" s="170"/>
      <c r="C91" s="171"/>
      <c r="D91" s="172" t="s">
        <v>138</v>
      </c>
      <c r="E91" s="173"/>
      <c r="F91" s="173" t="s">
        <v>139</v>
      </c>
      <c r="G91" s="171"/>
      <c r="H91" s="174">
        <v>0.165</v>
      </c>
      <c r="J91" s="171"/>
      <c r="K91" s="171"/>
      <c r="L91" s="175"/>
      <c r="M91" s="176"/>
      <c r="N91" s="171"/>
      <c r="O91" s="171"/>
      <c r="P91" s="171"/>
      <c r="Q91" s="171"/>
      <c r="R91" s="171"/>
      <c r="S91" s="171"/>
      <c r="T91" s="177"/>
      <c r="AT91" s="178" t="s">
        <v>138</v>
      </c>
      <c r="AU91" s="178" t="s">
        <v>78</v>
      </c>
      <c r="AV91" s="178" t="s">
        <v>78</v>
      </c>
      <c r="AW91" s="178" t="s">
        <v>96</v>
      </c>
      <c r="AX91" s="178" t="s">
        <v>21</v>
      </c>
      <c r="AY91" s="178" t="s">
        <v>124</v>
      </c>
    </row>
    <row r="92" spans="2:63" s="145" customFormat="1" ht="30" customHeight="1">
      <c r="B92" s="146"/>
      <c r="C92" s="147"/>
      <c r="D92" s="147" t="s">
        <v>69</v>
      </c>
      <c r="E92" s="156" t="s">
        <v>140</v>
      </c>
      <c r="F92" s="156" t="s">
        <v>141</v>
      </c>
      <c r="G92" s="147"/>
      <c r="H92" s="147"/>
      <c r="J92" s="157">
        <f>$BK$92</f>
        <v>0</v>
      </c>
      <c r="K92" s="147"/>
      <c r="L92" s="150"/>
      <c r="M92" s="151"/>
      <c r="N92" s="147"/>
      <c r="O92" s="147"/>
      <c r="P92" s="152">
        <f>SUM($P$93:$P$101)</f>
        <v>0</v>
      </c>
      <c r="Q92" s="147"/>
      <c r="R92" s="152">
        <f>SUM($R$93:$R$101)</f>
        <v>0.15289999999999998</v>
      </c>
      <c r="S92" s="147"/>
      <c r="T92" s="153">
        <f>SUM($T$93:$T$101)</f>
        <v>0.046200000000000005</v>
      </c>
      <c r="AR92" s="154" t="s">
        <v>21</v>
      </c>
      <c r="AT92" s="154" t="s">
        <v>69</v>
      </c>
      <c r="AU92" s="154" t="s">
        <v>21</v>
      </c>
      <c r="AY92" s="154" t="s">
        <v>124</v>
      </c>
      <c r="BK92" s="155">
        <f>SUM($BK$93:$BK$101)</f>
        <v>0</v>
      </c>
    </row>
    <row r="93" spans="2:65" s="6" customFormat="1" ht="13.5" customHeight="1">
      <c r="B93" s="86"/>
      <c r="C93" s="158" t="s">
        <v>125</v>
      </c>
      <c r="D93" s="158" t="s">
        <v>127</v>
      </c>
      <c r="E93" s="159" t="s">
        <v>142</v>
      </c>
      <c r="F93" s="160" t="s">
        <v>143</v>
      </c>
      <c r="G93" s="161" t="s">
        <v>144</v>
      </c>
      <c r="H93" s="162">
        <v>8</v>
      </c>
      <c r="I93" s="163"/>
      <c r="J93" s="164">
        <f>ROUND($I$93*$H$93,2)</f>
        <v>0</v>
      </c>
      <c r="K93" s="160" t="s">
        <v>131</v>
      </c>
      <c r="L93" s="132"/>
      <c r="M93" s="165"/>
      <c r="N93" s="166" t="s">
        <v>41</v>
      </c>
      <c r="O93" s="87"/>
      <c r="P93" s="167">
        <f>$O$93*$H$93</f>
        <v>0</v>
      </c>
      <c r="Q93" s="167">
        <v>0</v>
      </c>
      <c r="R93" s="167">
        <f>$Q$93*$H$93</f>
        <v>0</v>
      </c>
      <c r="S93" s="167">
        <v>0</v>
      </c>
      <c r="T93" s="168">
        <f>$S$93*$H$93</f>
        <v>0</v>
      </c>
      <c r="AR93" s="90" t="s">
        <v>132</v>
      </c>
      <c r="AT93" s="90" t="s">
        <v>127</v>
      </c>
      <c r="AU93" s="90" t="s">
        <v>78</v>
      </c>
      <c r="AY93" s="6" t="s">
        <v>124</v>
      </c>
      <c r="BE93" s="169">
        <f>IF($N$93="základní",$J$93,0)</f>
        <v>0</v>
      </c>
      <c r="BF93" s="169">
        <f>IF($N$93="snížená",$J$93,0)</f>
        <v>0</v>
      </c>
      <c r="BG93" s="169">
        <f>IF($N$93="zákl. přenesená",$J$93,0)</f>
        <v>0</v>
      </c>
      <c r="BH93" s="169">
        <f>IF($N$93="sníž. přenesená",$J$93,0)</f>
        <v>0</v>
      </c>
      <c r="BI93" s="169">
        <f>IF($N$93="nulová",$J$93,0)</f>
        <v>0</v>
      </c>
      <c r="BJ93" s="90" t="s">
        <v>21</v>
      </c>
      <c r="BK93" s="169">
        <f>ROUND($I$93*$H$93,2)</f>
        <v>0</v>
      </c>
      <c r="BL93" s="90" t="s">
        <v>132</v>
      </c>
      <c r="BM93" s="90" t="s">
        <v>145</v>
      </c>
    </row>
    <row r="94" spans="2:65" s="6" customFormat="1" ht="13.5" customHeight="1">
      <c r="B94" s="86"/>
      <c r="C94" s="161" t="s">
        <v>132</v>
      </c>
      <c r="D94" s="161" t="s">
        <v>127</v>
      </c>
      <c r="E94" s="159" t="s">
        <v>146</v>
      </c>
      <c r="F94" s="160" t="s">
        <v>147</v>
      </c>
      <c r="G94" s="161" t="s">
        <v>144</v>
      </c>
      <c r="H94" s="162">
        <v>30</v>
      </c>
      <c r="I94" s="163"/>
      <c r="J94" s="164">
        <f>ROUND($I$94*$H$94,2)</f>
        <v>0</v>
      </c>
      <c r="K94" s="160" t="s">
        <v>131</v>
      </c>
      <c r="L94" s="132"/>
      <c r="M94" s="165"/>
      <c r="N94" s="166" t="s">
        <v>41</v>
      </c>
      <c r="O94" s="87"/>
      <c r="P94" s="167">
        <f>$O$94*$H$94</f>
        <v>0</v>
      </c>
      <c r="Q94" s="167">
        <v>0</v>
      </c>
      <c r="R94" s="167">
        <f>$Q$94*$H$94</f>
        <v>0</v>
      </c>
      <c r="S94" s="167">
        <v>0</v>
      </c>
      <c r="T94" s="168">
        <f>$S$94*$H$94</f>
        <v>0</v>
      </c>
      <c r="AR94" s="90" t="s">
        <v>132</v>
      </c>
      <c r="AT94" s="90" t="s">
        <v>127</v>
      </c>
      <c r="AU94" s="90" t="s">
        <v>78</v>
      </c>
      <c r="AY94" s="90" t="s">
        <v>124</v>
      </c>
      <c r="BE94" s="169">
        <f>IF($N$94="základní",$J$94,0)</f>
        <v>0</v>
      </c>
      <c r="BF94" s="169">
        <f>IF($N$94="snížená",$J$94,0)</f>
        <v>0</v>
      </c>
      <c r="BG94" s="169">
        <f>IF($N$94="zákl. přenesená",$J$94,0)</f>
        <v>0</v>
      </c>
      <c r="BH94" s="169">
        <f>IF($N$94="sníž. přenesená",$J$94,0)</f>
        <v>0</v>
      </c>
      <c r="BI94" s="169">
        <f>IF($N$94="nulová",$J$94,0)</f>
        <v>0</v>
      </c>
      <c r="BJ94" s="90" t="s">
        <v>21</v>
      </c>
      <c r="BK94" s="169">
        <f>ROUND($I$94*$H$94,2)</f>
        <v>0</v>
      </c>
      <c r="BL94" s="90" t="s">
        <v>132</v>
      </c>
      <c r="BM94" s="90" t="s">
        <v>148</v>
      </c>
    </row>
    <row r="95" spans="2:51" s="6" customFormat="1" ht="13.5" customHeight="1">
      <c r="B95" s="170"/>
      <c r="C95" s="171"/>
      <c r="D95" s="172" t="s">
        <v>138</v>
      </c>
      <c r="E95" s="173"/>
      <c r="F95" s="173" t="s">
        <v>149</v>
      </c>
      <c r="G95" s="171"/>
      <c r="H95" s="174">
        <v>30</v>
      </c>
      <c r="J95" s="171"/>
      <c r="K95" s="171"/>
      <c r="L95" s="175"/>
      <c r="M95" s="176"/>
      <c r="N95" s="171"/>
      <c r="O95" s="171"/>
      <c r="P95" s="171"/>
      <c r="Q95" s="171"/>
      <c r="R95" s="171"/>
      <c r="S95" s="171"/>
      <c r="T95" s="177"/>
      <c r="AT95" s="178" t="s">
        <v>138</v>
      </c>
      <c r="AU95" s="178" t="s">
        <v>78</v>
      </c>
      <c r="AV95" s="178" t="s">
        <v>78</v>
      </c>
      <c r="AW95" s="178" t="s">
        <v>96</v>
      </c>
      <c r="AX95" s="178" t="s">
        <v>21</v>
      </c>
      <c r="AY95" s="178" t="s">
        <v>124</v>
      </c>
    </row>
    <row r="96" spans="2:65" s="6" customFormat="1" ht="13.5" customHeight="1">
      <c r="B96" s="86"/>
      <c r="C96" s="158" t="s">
        <v>150</v>
      </c>
      <c r="D96" s="158" t="s">
        <v>127</v>
      </c>
      <c r="E96" s="159" t="s">
        <v>151</v>
      </c>
      <c r="F96" s="160" t="s">
        <v>152</v>
      </c>
      <c r="G96" s="161" t="s">
        <v>144</v>
      </c>
      <c r="H96" s="162">
        <v>8</v>
      </c>
      <c r="I96" s="163"/>
      <c r="J96" s="164">
        <f>ROUND($I$96*$H$96,2)</f>
        <v>0</v>
      </c>
      <c r="K96" s="160" t="s">
        <v>131</v>
      </c>
      <c r="L96" s="132"/>
      <c r="M96" s="165"/>
      <c r="N96" s="166" t="s">
        <v>41</v>
      </c>
      <c r="O96" s="87"/>
      <c r="P96" s="167">
        <f>$O$96*$H$96</f>
        <v>0</v>
      </c>
      <c r="Q96" s="167">
        <v>0</v>
      </c>
      <c r="R96" s="167">
        <f>$Q$96*$H$96</f>
        <v>0</v>
      </c>
      <c r="S96" s="167">
        <v>0</v>
      </c>
      <c r="T96" s="168">
        <f>$S$96*$H$96</f>
        <v>0</v>
      </c>
      <c r="AR96" s="90" t="s">
        <v>132</v>
      </c>
      <c r="AT96" s="90" t="s">
        <v>127</v>
      </c>
      <c r="AU96" s="90" t="s">
        <v>78</v>
      </c>
      <c r="AY96" s="6" t="s">
        <v>124</v>
      </c>
      <c r="BE96" s="169">
        <f>IF($N$96="základní",$J$96,0)</f>
        <v>0</v>
      </c>
      <c r="BF96" s="169">
        <f>IF($N$96="snížená",$J$96,0)</f>
        <v>0</v>
      </c>
      <c r="BG96" s="169">
        <f>IF($N$96="zákl. přenesená",$J$96,0)</f>
        <v>0</v>
      </c>
      <c r="BH96" s="169">
        <f>IF($N$96="sníž. přenesená",$J$96,0)</f>
        <v>0</v>
      </c>
      <c r="BI96" s="169">
        <f>IF($N$96="nulová",$J$96,0)</f>
        <v>0</v>
      </c>
      <c r="BJ96" s="90" t="s">
        <v>21</v>
      </c>
      <c r="BK96" s="169">
        <f>ROUND($I$96*$H$96,2)</f>
        <v>0</v>
      </c>
      <c r="BL96" s="90" t="s">
        <v>132</v>
      </c>
      <c r="BM96" s="90" t="s">
        <v>153</v>
      </c>
    </row>
    <row r="97" spans="2:65" s="6" customFormat="1" ht="13.5" customHeight="1">
      <c r="B97" s="86"/>
      <c r="C97" s="161" t="s">
        <v>154</v>
      </c>
      <c r="D97" s="161" t="s">
        <v>127</v>
      </c>
      <c r="E97" s="159" t="s">
        <v>155</v>
      </c>
      <c r="F97" s="160" t="s">
        <v>156</v>
      </c>
      <c r="G97" s="161" t="s">
        <v>136</v>
      </c>
      <c r="H97" s="162">
        <v>296</v>
      </c>
      <c r="I97" s="163"/>
      <c r="J97" s="164">
        <f>ROUND($I$97*$H$97,2)</f>
        <v>0</v>
      </c>
      <c r="K97" s="160" t="s">
        <v>131</v>
      </c>
      <c r="L97" s="132"/>
      <c r="M97" s="165"/>
      <c r="N97" s="166" t="s">
        <v>41</v>
      </c>
      <c r="O97" s="87"/>
      <c r="P97" s="167">
        <f>$O$97*$H$97</f>
        <v>0</v>
      </c>
      <c r="Q97" s="167">
        <v>0.00013</v>
      </c>
      <c r="R97" s="167">
        <f>$Q$97*$H$97</f>
        <v>0.03847999999999999</v>
      </c>
      <c r="S97" s="167">
        <v>0</v>
      </c>
      <c r="T97" s="168">
        <f>$S$97*$H$97</f>
        <v>0</v>
      </c>
      <c r="AR97" s="90" t="s">
        <v>132</v>
      </c>
      <c r="AT97" s="90" t="s">
        <v>127</v>
      </c>
      <c r="AU97" s="90" t="s">
        <v>78</v>
      </c>
      <c r="AY97" s="90" t="s">
        <v>124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21</v>
      </c>
      <c r="BK97" s="169">
        <f>ROUND($I$97*$H$97,2)</f>
        <v>0</v>
      </c>
      <c r="BL97" s="90" t="s">
        <v>132</v>
      </c>
      <c r="BM97" s="90" t="s">
        <v>157</v>
      </c>
    </row>
    <row r="98" spans="2:51" s="6" customFormat="1" ht="13.5" customHeight="1">
      <c r="B98" s="170"/>
      <c r="C98" s="171"/>
      <c r="D98" s="172" t="s">
        <v>138</v>
      </c>
      <c r="E98" s="173"/>
      <c r="F98" s="173" t="s">
        <v>158</v>
      </c>
      <c r="G98" s="171"/>
      <c r="H98" s="174">
        <v>296</v>
      </c>
      <c r="J98" s="171"/>
      <c r="K98" s="171"/>
      <c r="L98" s="175"/>
      <c r="M98" s="176"/>
      <c r="N98" s="171"/>
      <c r="O98" s="171"/>
      <c r="P98" s="171"/>
      <c r="Q98" s="171"/>
      <c r="R98" s="171"/>
      <c r="S98" s="171"/>
      <c r="T98" s="177"/>
      <c r="AT98" s="178" t="s">
        <v>138</v>
      </c>
      <c r="AU98" s="178" t="s">
        <v>78</v>
      </c>
      <c r="AV98" s="178" t="s">
        <v>78</v>
      </c>
      <c r="AW98" s="178" t="s">
        <v>96</v>
      </c>
      <c r="AX98" s="178" t="s">
        <v>21</v>
      </c>
      <c r="AY98" s="178" t="s">
        <v>124</v>
      </c>
    </row>
    <row r="99" spans="2:65" s="6" customFormat="1" ht="13.5" customHeight="1">
      <c r="B99" s="86"/>
      <c r="C99" s="158" t="s">
        <v>159</v>
      </c>
      <c r="D99" s="158" t="s">
        <v>127</v>
      </c>
      <c r="E99" s="159" t="s">
        <v>160</v>
      </c>
      <c r="F99" s="160" t="s">
        <v>161</v>
      </c>
      <c r="G99" s="161" t="s">
        <v>144</v>
      </c>
      <c r="H99" s="162">
        <v>6</v>
      </c>
      <c r="I99" s="163"/>
      <c r="J99" s="164">
        <f>ROUND($I$99*$H$99,2)</f>
        <v>0</v>
      </c>
      <c r="K99" s="160" t="s">
        <v>131</v>
      </c>
      <c r="L99" s="132"/>
      <c r="M99" s="165"/>
      <c r="N99" s="166" t="s">
        <v>41</v>
      </c>
      <c r="O99" s="87"/>
      <c r="P99" s="167">
        <f>$O$99*$H$99</f>
        <v>0</v>
      </c>
      <c r="Q99" s="167">
        <v>0.00907</v>
      </c>
      <c r="R99" s="167">
        <f>$Q$99*$H$99</f>
        <v>0.054419999999999996</v>
      </c>
      <c r="S99" s="167">
        <v>0</v>
      </c>
      <c r="T99" s="168">
        <f>$S$99*$H$99</f>
        <v>0</v>
      </c>
      <c r="AR99" s="90" t="s">
        <v>132</v>
      </c>
      <c r="AT99" s="90" t="s">
        <v>127</v>
      </c>
      <c r="AU99" s="90" t="s">
        <v>78</v>
      </c>
      <c r="AY99" s="6" t="s">
        <v>124</v>
      </c>
      <c r="BE99" s="169">
        <f>IF($N$99="základní",$J$99,0)</f>
        <v>0</v>
      </c>
      <c r="BF99" s="169">
        <f>IF($N$99="snížená",$J$99,0)</f>
        <v>0</v>
      </c>
      <c r="BG99" s="169">
        <f>IF($N$99="zákl. přenesená",$J$99,0)</f>
        <v>0</v>
      </c>
      <c r="BH99" s="169">
        <f>IF($N$99="sníž. přenesená",$J$99,0)</f>
        <v>0</v>
      </c>
      <c r="BI99" s="169">
        <f>IF($N$99="nulová",$J$99,0)</f>
        <v>0</v>
      </c>
      <c r="BJ99" s="90" t="s">
        <v>21</v>
      </c>
      <c r="BK99" s="169">
        <f>ROUND($I$99*$H$99,2)</f>
        <v>0</v>
      </c>
      <c r="BL99" s="90" t="s">
        <v>132</v>
      </c>
      <c r="BM99" s="90" t="s">
        <v>162</v>
      </c>
    </row>
    <row r="100" spans="2:65" s="6" customFormat="1" ht="13.5" customHeight="1">
      <c r="B100" s="86"/>
      <c r="C100" s="179" t="s">
        <v>163</v>
      </c>
      <c r="D100" s="179" t="s">
        <v>164</v>
      </c>
      <c r="E100" s="180" t="s">
        <v>165</v>
      </c>
      <c r="F100" s="181" t="s">
        <v>166</v>
      </c>
      <c r="G100" s="179" t="s">
        <v>144</v>
      </c>
      <c r="H100" s="182">
        <v>6</v>
      </c>
      <c r="I100" s="183"/>
      <c r="J100" s="184">
        <f>ROUND($I$100*$H$100,2)</f>
        <v>0</v>
      </c>
      <c r="K100" s="181" t="s">
        <v>131</v>
      </c>
      <c r="L100" s="185"/>
      <c r="M100" s="186"/>
      <c r="N100" s="187" t="s">
        <v>41</v>
      </c>
      <c r="O100" s="87"/>
      <c r="P100" s="167">
        <f>$O$100*$H$100</f>
        <v>0</v>
      </c>
      <c r="Q100" s="167">
        <v>0.01</v>
      </c>
      <c r="R100" s="167">
        <f>$Q$100*$H$100</f>
        <v>0.06</v>
      </c>
      <c r="S100" s="167">
        <v>0</v>
      </c>
      <c r="T100" s="168">
        <f>$S$100*$H$100</f>
        <v>0</v>
      </c>
      <c r="AR100" s="90" t="s">
        <v>163</v>
      </c>
      <c r="AT100" s="90" t="s">
        <v>164</v>
      </c>
      <c r="AU100" s="90" t="s">
        <v>78</v>
      </c>
      <c r="AY100" s="90" t="s">
        <v>124</v>
      </c>
      <c r="BE100" s="169">
        <f>IF($N$100="základní",$J$100,0)</f>
        <v>0</v>
      </c>
      <c r="BF100" s="169">
        <f>IF($N$100="snížená",$J$100,0)</f>
        <v>0</v>
      </c>
      <c r="BG100" s="169">
        <f>IF($N$100="zákl. přenesená",$J$100,0)</f>
        <v>0</v>
      </c>
      <c r="BH100" s="169">
        <f>IF($N$100="sníž. přenesená",$J$100,0)</f>
        <v>0</v>
      </c>
      <c r="BI100" s="169">
        <f>IF($N$100="nulová",$J$100,0)</f>
        <v>0</v>
      </c>
      <c r="BJ100" s="90" t="s">
        <v>21</v>
      </c>
      <c r="BK100" s="169">
        <f>ROUND($I$100*$H$100,2)</f>
        <v>0</v>
      </c>
      <c r="BL100" s="90" t="s">
        <v>132</v>
      </c>
      <c r="BM100" s="90" t="s">
        <v>167</v>
      </c>
    </row>
    <row r="101" spans="2:65" s="6" customFormat="1" ht="13.5" customHeight="1">
      <c r="B101" s="86"/>
      <c r="C101" s="161" t="s">
        <v>140</v>
      </c>
      <c r="D101" s="161" t="s">
        <v>127</v>
      </c>
      <c r="E101" s="159" t="s">
        <v>168</v>
      </c>
      <c r="F101" s="160" t="s">
        <v>169</v>
      </c>
      <c r="G101" s="161" t="s">
        <v>170</v>
      </c>
      <c r="H101" s="162">
        <v>1.1</v>
      </c>
      <c r="I101" s="163"/>
      <c r="J101" s="164">
        <f>ROUND($I$101*$H$101,2)</f>
        <v>0</v>
      </c>
      <c r="K101" s="160" t="s">
        <v>131</v>
      </c>
      <c r="L101" s="132"/>
      <c r="M101" s="165"/>
      <c r="N101" s="166" t="s">
        <v>41</v>
      </c>
      <c r="O101" s="87"/>
      <c r="P101" s="167">
        <f>$O$101*$H$101</f>
        <v>0</v>
      </c>
      <c r="Q101" s="167">
        <v>0</v>
      </c>
      <c r="R101" s="167">
        <f>$Q$101*$H$101</f>
        <v>0</v>
      </c>
      <c r="S101" s="167">
        <v>0.042</v>
      </c>
      <c r="T101" s="168">
        <f>$S$101*$H$101</f>
        <v>0.046200000000000005</v>
      </c>
      <c r="AR101" s="90" t="s">
        <v>132</v>
      </c>
      <c r="AT101" s="90" t="s">
        <v>127</v>
      </c>
      <c r="AU101" s="90" t="s">
        <v>78</v>
      </c>
      <c r="AY101" s="90" t="s">
        <v>124</v>
      </c>
      <c r="BE101" s="169">
        <f>IF($N$101="základní",$J$101,0)</f>
        <v>0</v>
      </c>
      <c r="BF101" s="169">
        <f>IF($N$101="snížená",$J$101,0)</f>
        <v>0</v>
      </c>
      <c r="BG101" s="169">
        <f>IF($N$101="zákl. přenesená",$J$101,0)</f>
        <v>0</v>
      </c>
      <c r="BH101" s="169">
        <f>IF($N$101="sníž. přenesená",$J$101,0)</f>
        <v>0</v>
      </c>
      <c r="BI101" s="169">
        <f>IF($N$101="nulová",$J$101,0)</f>
        <v>0</v>
      </c>
      <c r="BJ101" s="90" t="s">
        <v>21</v>
      </c>
      <c r="BK101" s="169">
        <f>ROUND($I$101*$H$101,2)</f>
        <v>0</v>
      </c>
      <c r="BL101" s="90" t="s">
        <v>132</v>
      </c>
      <c r="BM101" s="90" t="s">
        <v>171</v>
      </c>
    </row>
    <row r="102" spans="2:63" s="145" customFormat="1" ht="30" customHeight="1">
      <c r="B102" s="146"/>
      <c r="C102" s="147"/>
      <c r="D102" s="147" t="s">
        <v>69</v>
      </c>
      <c r="E102" s="156" t="s">
        <v>172</v>
      </c>
      <c r="F102" s="156" t="s">
        <v>173</v>
      </c>
      <c r="G102" s="147"/>
      <c r="H102" s="147"/>
      <c r="J102" s="157">
        <f>$BK$102</f>
        <v>0</v>
      </c>
      <c r="K102" s="147"/>
      <c r="L102" s="150"/>
      <c r="M102" s="151"/>
      <c r="N102" s="147"/>
      <c r="O102" s="147"/>
      <c r="P102" s="152">
        <f>SUM($P$103:$P$106)</f>
        <v>0</v>
      </c>
      <c r="Q102" s="147"/>
      <c r="R102" s="152">
        <f>SUM($R$103:$R$106)</f>
        <v>0</v>
      </c>
      <c r="S102" s="147"/>
      <c r="T102" s="153">
        <f>SUM($T$103:$T$106)</f>
        <v>0</v>
      </c>
      <c r="AR102" s="154" t="s">
        <v>21</v>
      </c>
      <c r="AT102" s="154" t="s">
        <v>69</v>
      </c>
      <c r="AU102" s="154" t="s">
        <v>21</v>
      </c>
      <c r="AY102" s="154" t="s">
        <v>124</v>
      </c>
      <c r="BK102" s="155">
        <f>SUM($BK$103:$BK$106)</f>
        <v>0</v>
      </c>
    </row>
    <row r="103" spans="2:65" s="6" customFormat="1" ht="13.5" customHeight="1">
      <c r="B103" s="86"/>
      <c r="C103" s="161" t="s">
        <v>26</v>
      </c>
      <c r="D103" s="161" t="s">
        <v>127</v>
      </c>
      <c r="E103" s="159" t="s">
        <v>174</v>
      </c>
      <c r="F103" s="160" t="s">
        <v>175</v>
      </c>
      <c r="G103" s="161" t="s">
        <v>130</v>
      </c>
      <c r="H103" s="162">
        <v>0.063</v>
      </c>
      <c r="I103" s="163"/>
      <c r="J103" s="164">
        <f>ROUND($I$103*$H$103,2)</f>
        <v>0</v>
      </c>
      <c r="K103" s="160" t="s">
        <v>131</v>
      </c>
      <c r="L103" s="132"/>
      <c r="M103" s="165"/>
      <c r="N103" s="166" t="s">
        <v>41</v>
      </c>
      <c r="O103" s="87"/>
      <c r="P103" s="167">
        <f>$O$103*$H$103</f>
        <v>0</v>
      </c>
      <c r="Q103" s="167">
        <v>0</v>
      </c>
      <c r="R103" s="167">
        <f>$Q$103*$H$103</f>
        <v>0</v>
      </c>
      <c r="S103" s="167">
        <v>0</v>
      </c>
      <c r="T103" s="168">
        <f>$S$103*$H$103</f>
        <v>0</v>
      </c>
      <c r="AR103" s="90" t="s">
        <v>132</v>
      </c>
      <c r="AT103" s="90" t="s">
        <v>127</v>
      </c>
      <c r="AU103" s="90" t="s">
        <v>78</v>
      </c>
      <c r="AY103" s="90" t="s">
        <v>124</v>
      </c>
      <c r="BE103" s="169">
        <f>IF($N$103="základní",$J$103,0)</f>
        <v>0</v>
      </c>
      <c r="BF103" s="169">
        <f>IF($N$103="snížená",$J$103,0)</f>
        <v>0</v>
      </c>
      <c r="BG103" s="169">
        <f>IF($N$103="zákl. přenesená",$J$103,0)</f>
        <v>0</v>
      </c>
      <c r="BH103" s="169">
        <f>IF($N$103="sníž. přenesená",$J$103,0)</f>
        <v>0</v>
      </c>
      <c r="BI103" s="169">
        <f>IF($N$103="nulová",$J$103,0)</f>
        <v>0</v>
      </c>
      <c r="BJ103" s="90" t="s">
        <v>21</v>
      </c>
      <c r="BK103" s="169">
        <f>ROUND($I$103*$H$103,2)</f>
        <v>0</v>
      </c>
      <c r="BL103" s="90" t="s">
        <v>132</v>
      </c>
      <c r="BM103" s="90" t="s">
        <v>176</v>
      </c>
    </row>
    <row r="104" spans="2:65" s="6" customFormat="1" ht="13.5" customHeight="1">
      <c r="B104" s="86"/>
      <c r="C104" s="161" t="s">
        <v>177</v>
      </c>
      <c r="D104" s="161" t="s">
        <v>127</v>
      </c>
      <c r="E104" s="159" t="s">
        <v>178</v>
      </c>
      <c r="F104" s="160" t="s">
        <v>179</v>
      </c>
      <c r="G104" s="161" t="s">
        <v>130</v>
      </c>
      <c r="H104" s="162">
        <v>0.63</v>
      </c>
      <c r="I104" s="163"/>
      <c r="J104" s="164">
        <f>ROUND($I$104*$H$104,2)</f>
        <v>0</v>
      </c>
      <c r="K104" s="160" t="s">
        <v>131</v>
      </c>
      <c r="L104" s="132"/>
      <c r="M104" s="165"/>
      <c r="N104" s="166" t="s">
        <v>41</v>
      </c>
      <c r="O104" s="87"/>
      <c r="P104" s="167">
        <f>$O$104*$H$104</f>
        <v>0</v>
      </c>
      <c r="Q104" s="167">
        <v>0</v>
      </c>
      <c r="R104" s="167">
        <f>$Q$104*$H$104</f>
        <v>0</v>
      </c>
      <c r="S104" s="167">
        <v>0</v>
      </c>
      <c r="T104" s="168">
        <f>$S$104*$H$104</f>
        <v>0</v>
      </c>
      <c r="AR104" s="90" t="s">
        <v>132</v>
      </c>
      <c r="AT104" s="90" t="s">
        <v>127</v>
      </c>
      <c r="AU104" s="90" t="s">
        <v>78</v>
      </c>
      <c r="AY104" s="90" t="s">
        <v>124</v>
      </c>
      <c r="BE104" s="169">
        <f>IF($N$104="základní",$J$104,0)</f>
        <v>0</v>
      </c>
      <c r="BF104" s="169">
        <f>IF($N$104="snížená",$J$104,0)</f>
        <v>0</v>
      </c>
      <c r="BG104" s="169">
        <f>IF($N$104="zákl. přenesená",$J$104,0)</f>
        <v>0</v>
      </c>
      <c r="BH104" s="169">
        <f>IF($N$104="sníž. přenesená",$J$104,0)</f>
        <v>0</v>
      </c>
      <c r="BI104" s="169">
        <f>IF($N$104="nulová",$J$104,0)</f>
        <v>0</v>
      </c>
      <c r="BJ104" s="90" t="s">
        <v>21</v>
      </c>
      <c r="BK104" s="169">
        <f>ROUND($I$104*$H$104,2)</f>
        <v>0</v>
      </c>
      <c r="BL104" s="90" t="s">
        <v>132</v>
      </c>
      <c r="BM104" s="90" t="s">
        <v>180</v>
      </c>
    </row>
    <row r="105" spans="2:51" s="6" customFormat="1" ht="13.5" customHeight="1">
      <c r="B105" s="170"/>
      <c r="C105" s="171"/>
      <c r="D105" s="172" t="s">
        <v>138</v>
      </c>
      <c r="E105" s="173"/>
      <c r="F105" s="173" t="s">
        <v>181</v>
      </c>
      <c r="G105" s="171"/>
      <c r="H105" s="174">
        <v>0.63</v>
      </c>
      <c r="J105" s="171"/>
      <c r="K105" s="171"/>
      <c r="L105" s="175"/>
      <c r="M105" s="176"/>
      <c r="N105" s="171"/>
      <c r="O105" s="171"/>
      <c r="P105" s="171"/>
      <c r="Q105" s="171"/>
      <c r="R105" s="171"/>
      <c r="S105" s="171"/>
      <c r="T105" s="177"/>
      <c r="AT105" s="178" t="s">
        <v>138</v>
      </c>
      <c r="AU105" s="178" t="s">
        <v>78</v>
      </c>
      <c r="AV105" s="178" t="s">
        <v>78</v>
      </c>
      <c r="AW105" s="178" t="s">
        <v>96</v>
      </c>
      <c r="AX105" s="178" t="s">
        <v>21</v>
      </c>
      <c r="AY105" s="178" t="s">
        <v>124</v>
      </c>
    </row>
    <row r="106" spans="2:65" s="6" customFormat="1" ht="13.5" customHeight="1">
      <c r="B106" s="86"/>
      <c r="C106" s="158" t="s">
        <v>182</v>
      </c>
      <c r="D106" s="158" t="s">
        <v>127</v>
      </c>
      <c r="E106" s="159" t="s">
        <v>183</v>
      </c>
      <c r="F106" s="160" t="s">
        <v>184</v>
      </c>
      <c r="G106" s="161" t="s">
        <v>130</v>
      </c>
      <c r="H106" s="162">
        <v>0.063</v>
      </c>
      <c r="I106" s="163"/>
      <c r="J106" s="164">
        <f>ROUND($I$106*$H$106,2)</f>
        <v>0</v>
      </c>
      <c r="K106" s="160" t="s">
        <v>131</v>
      </c>
      <c r="L106" s="132"/>
      <c r="M106" s="165"/>
      <c r="N106" s="166" t="s">
        <v>41</v>
      </c>
      <c r="O106" s="87"/>
      <c r="P106" s="167">
        <f>$O$106*$H$106</f>
        <v>0</v>
      </c>
      <c r="Q106" s="167">
        <v>0</v>
      </c>
      <c r="R106" s="167">
        <f>$Q$106*$H$106</f>
        <v>0</v>
      </c>
      <c r="S106" s="167">
        <v>0</v>
      </c>
      <c r="T106" s="168">
        <f>$S$106*$H$106</f>
        <v>0</v>
      </c>
      <c r="AR106" s="90" t="s">
        <v>132</v>
      </c>
      <c r="AT106" s="90" t="s">
        <v>127</v>
      </c>
      <c r="AU106" s="90" t="s">
        <v>78</v>
      </c>
      <c r="AY106" s="6" t="s">
        <v>124</v>
      </c>
      <c r="BE106" s="169">
        <f>IF($N$106="základní",$J$106,0)</f>
        <v>0</v>
      </c>
      <c r="BF106" s="169">
        <f>IF($N$106="snížená",$J$106,0)</f>
        <v>0</v>
      </c>
      <c r="BG106" s="169">
        <f>IF($N$106="zákl. přenesená",$J$106,0)</f>
        <v>0</v>
      </c>
      <c r="BH106" s="169">
        <f>IF($N$106="sníž. přenesená",$J$106,0)</f>
        <v>0</v>
      </c>
      <c r="BI106" s="169">
        <f>IF($N$106="nulová",$J$106,0)</f>
        <v>0</v>
      </c>
      <c r="BJ106" s="90" t="s">
        <v>21</v>
      </c>
      <c r="BK106" s="169">
        <f>ROUND($I$106*$H$106,2)</f>
        <v>0</v>
      </c>
      <c r="BL106" s="90" t="s">
        <v>132</v>
      </c>
      <c r="BM106" s="90" t="s">
        <v>185</v>
      </c>
    </row>
    <row r="107" spans="2:63" s="145" customFormat="1" ht="38.25" customHeight="1">
      <c r="B107" s="146"/>
      <c r="C107" s="147"/>
      <c r="D107" s="147" t="s">
        <v>69</v>
      </c>
      <c r="E107" s="148" t="s">
        <v>186</v>
      </c>
      <c r="F107" s="148" t="s">
        <v>187</v>
      </c>
      <c r="G107" s="147"/>
      <c r="H107" s="147"/>
      <c r="J107" s="149">
        <f>$BK$107</f>
        <v>0</v>
      </c>
      <c r="K107" s="147"/>
      <c r="L107" s="150"/>
      <c r="M107" s="151"/>
      <c r="N107" s="147"/>
      <c r="O107" s="147"/>
      <c r="P107" s="152">
        <f>$P$108+$P$123+$P$142+$P$146+$P$150</f>
        <v>0</v>
      </c>
      <c r="Q107" s="147"/>
      <c r="R107" s="152">
        <f>$R$108+$R$123+$R$142+$R$146+$R$150</f>
        <v>2.2571427700000006</v>
      </c>
      <c r="S107" s="147"/>
      <c r="T107" s="153">
        <f>$T$108+$T$123+$T$142+$T$146+$T$150</f>
        <v>0.0171</v>
      </c>
      <c r="AR107" s="154" t="s">
        <v>78</v>
      </c>
      <c r="AT107" s="154" t="s">
        <v>69</v>
      </c>
      <c r="AU107" s="154" t="s">
        <v>70</v>
      </c>
      <c r="AY107" s="154" t="s">
        <v>124</v>
      </c>
      <c r="BK107" s="155">
        <f>$BK$108+$BK$123+$BK$142+$BK$146+$BK$150</f>
        <v>0</v>
      </c>
    </row>
    <row r="108" spans="2:63" s="145" customFormat="1" ht="20.25" customHeight="1">
      <c r="B108" s="146"/>
      <c r="C108" s="147"/>
      <c r="D108" s="147" t="s">
        <v>69</v>
      </c>
      <c r="E108" s="156" t="s">
        <v>188</v>
      </c>
      <c r="F108" s="156" t="s">
        <v>189</v>
      </c>
      <c r="G108" s="147"/>
      <c r="H108" s="147"/>
      <c r="J108" s="157">
        <f>$BK$108</f>
        <v>0</v>
      </c>
      <c r="K108" s="147"/>
      <c r="L108" s="150"/>
      <c r="M108" s="151"/>
      <c r="N108" s="147"/>
      <c r="O108" s="147"/>
      <c r="P108" s="152">
        <f>SUM($P$109:$P$122)</f>
        <v>0</v>
      </c>
      <c r="Q108" s="147"/>
      <c r="R108" s="152">
        <f>SUM($R$109:$R$122)</f>
        <v>1.2483983200000002</v>
      </c>
      <c r="S108" s="147"/>
      <c r="T108" s="153">
        <f>SUM($T$109:$T$122)</f>
        <v>0</v>
      </c>
      <c r="AR108" s="154" t="s">
        <v>78</v>
      </c>
      <c r="AT108" s="154" t="s">
        <v>69</v>
      </c>
      <c r="AU108" s="154" t="s">
        <v>21</v>
      </c>
      <c r="AY108" s="154" t="s">
        <v>124</v>
      </c>
      <c r="BK108" s="155">
        <f>SUM($BK$109:$BK$122)</f>
        <v>0</v>
      </c>
    </row>
    <row r="109" spans="2:65" s="6" customFormat="1" ht="13.5" customHeight="1">
      <c r="B109" s="86"/>
      <c r="C109" s="161" t="s">
        <v>190</v>
      </c>
      <c r="D109" s="161" t="s">
        <v>127</v>
      </c>
      <c r="E109" s="159" t="s">
        <v>191</v>
      </c>
      <c r="F109" s="160" t="s">
        <v>192</v>
      </c>
      <c r="G109" s="161" t="s">
        <v>136</v>
      </c>
      <c r="H109" s="162">
        <v>26.751</v>
      </c>
      <c r="I109" s="163"/>
      <c r="J109" s="164">
        <f>ROUND($I$109*$H$109,2)</f>
        <v>0</v>
      </c>
      <c r="K109" s="160" t="s">
        <v>131</v>
      </c>
      <c r="L109" s="132"/>
      <c r="M109" s="165"/>
      <c r="N109" s="166" t="s">
        <v>41</v>
      </c>
      <c r="O109" s="87"/>
      <c r="P109" s="167">
        <f>$O$109*$H$109</f>
        <v>0</v>
      </c>
      <c r="Q109" s="167">
        <v>0.03002</v>
      </c>
      <c r="R109" s="167">
        <f>$Q$109*$H$109</f>
        <v>0.8030650200000001</v>
      </c>
      <c r="S109" s="167">
        <v>0</v>
      </c>
      <c r="T109" s="168">
        <f>$S$109*$H$109</f>
        <v>0</v>
      </c>
      <c r="AR109" s="90" t="s">
        <v>193</v>
      </c>
      <c r="AT109" s="90" t="s">
        <v>127</v>
      </c>
      <c r="AU109" s="90" t="s">
        <v>78</v>
      </c>
      <c r="AY109" s="90" t="s">
        <v>124</v>
      </c>
      <c r="BE109" s="169">
        <f>IF($N$109="základní",$J$109,0)</f>
        <v>0</v>
      </c>
      <c r="BF109" s="169">
        <f>IF($N$109="snížená",$J$109,0)</f>
        <v>0</v>
      </c>
      <c r="BG109" s="169">
        <f>IF($N$109="zákl. přenesená",$J$109,0)</f>
        <v>0</v>
      </c>
      <c r="BH109" s="169">
        <f>IF($N$109="sníž. přenesená",$J$109,0)</f>
        <v>0</v>
      </c>
      <c r="BI109" s="169">
        <f>IF($N$109="nulová",$J$109,0)</f>
        <v>0</v>
      </c>
      <c r="BJ109" s="90" t="s">
        <v>21</v>
      </c>
      <c r="BK109" s="169">
        <f>ROUND($I$109*$H$109,2)</f>
        <v>0</v>
      </c>
      <c r="BL109" s="90" t="s">
        <v>193</v>
      </c>
      <c r="BM109" s="90" t="s">
        <v>194</v>
      </c>
    </row>
    <row r="110" spans="2:51" s="6" customFormat="1" ht="13.5" customHeight="1">
      <c r="B110" s="170"/>
      <c r="C110" s="171"/>
      <c r="D110" s="172" t="s">
        <v>138</v>
      </c>
      <c r="E110" s="173"/>
      <c r="F110" s="173" t="s">
        <v>195</v>
      </c>
      <c r="G110" s="171"/>
      <c r="H110" s="174">
        <v>17.773</v>
      </c>
      <c r="J110" s="171"/>
      <c r="K110" s="171"/>
      <c r="L110" s="175"/>
      <c r="M110" s="176"/>
      <c r="N110" s="171"/>
      <c r="O110" s="171"/>
      <c r="P110" s="171"/>
      <c r="Q110" s="171"/>
      <c r="R110" s="171"/>
      <c r="S110" s="171"/>
      <c r="T110" s="177"/>
      <c r="AT110" s="178" t="s">
        <v>138</v>
      </c>
      <c r="AU110" s="178" t="s">
        <v>78</v>
      </c>
      <c r="AV110" s="178" t="s">
        <v>78</v>
      </c>
      <c r="AW110" s="178" t="s">
        <v>96</v>
      </c>
      <c r="AX110" s="178" t="s">
        <v>70</v>
      </c>
      <c r="AY110" s="178" t="s">
        <v>124</v>
      </c>
    </row>
    <row r="111" spans="2:51" s="6" customFormat="1" ht="13.5" customHeight="1">
      <c r="B111" s="170"/>
      <c r="C111" s="171"/>
      <c r="D111" s="188" t="s">
        <v>138</v>
      </c>
      <c r="E111" s="171"/>
      <c r="F111" s="173" t="s">
        <v>196</v>
      </c>
      <c r="G111" s="171"/>
      <c r="H111" s="174">
        <v>4.482</v>
      </c>
      <c r="J111" s="171"/>
      <c r="K111" s="171"/>
      <c r="L111" s="175"/>
      <c r="M111" s="176"/>
      <c r="N111" s="171"/>
      <c r="O111" s="171"/>
      <c r="P111" s="171"/>
      <c r="Q111" s="171"/>
      <c r="R111" s="171"/>
      <c r="S111" s="171"/>
      <c r="T111" s="177"/>
      <c r="AT111" s="178" t="s">
        <v>138</v>
      </c>
      <c r="AU111" s="178" t="s">
        <v>78</v>
      </c>
      <c r="AV111" s="178" t="s">
        <v>78</v>
      </c>
      <c r="AW111" s="178" t="s">
        <v>96</v>
      </c>
      <c r="AX111" s="178" t="s">
        <v>70</v>
      </c>
      <c r="AY111" s="178" t="s">
        <v>124</v>
      </c>
    </row>
    <row r="112" spans="2:51" s="6" customFormat="1" ht="13.5" customHeight="1">
      <c r="B112" s="170"/>
      <c r="C112" s="171"/>
      <c r="D112" s="188" t="s">
        <v>138</v>
      </c>
      <c r="E112" s="171"/>
      <c r="F112" s="173" t="s">
        <v>197</v>
      </c>
      <c r="G112" s="171"/>
      <c r="H112" s="174">
        <v>4.496</v>
      </c>
      <c r="J112" s="171"/>
      <c r="K112" s="171"/>
      <c r="L112" s="175"/>
      <c r="M112" s="176"/>
      <c r="N112" s="171"/>
      <c r="O112" s="171"/>
      <c r="P112" s="171"/>
      <c r="Q112" s="171"/>
      <c r="R112" s="171"/>
      <c r="S112" s="171"/>
      <c r="T112" s="177"/>
      <c r="AT112" s="178" t="s">
        <v>138</v>
      </c>
      <c r="AU112" s="178" t="s">
        <v>78</v>
      </c>
      <c r="AV112" s="178" t="s">
        <v>78</v>
      </c>
      <c r="AW112" s="178" t="s">
        <v>96</v>
      </c>
      <c r="AX112" s="178" t="s">
        <v>70</v>
      </c>
      <c r="AY112" s="178" t="s">
        <v>124</v>
      </c>
    </row>
    <row r="113" spans="2:51" s="6" customFormat="1" ht="13.5" customHeight="1">
      <c r="B113" s="189"/>
      <c r="C113" s="190"/>
      <c r="D113" s="188" t="s">
        <v>138</v>
      </c>
      <c r="E113" s="190"/>
      <c r="F113" s="191" t="s">
        <v>198</v>
      </c>
      <c r="G113" s="190"/>
      <c r="H113" s="192">
        <v>26.751</v>
      </c>
      <c r="J113" s="190"/>
      <c r="K113" s="190"/>
      <c r="L113" s="193"/>
      <c r="M113" s="194"/>
      <c r="N113" s="190"/>
      <c r="O113" s="190"/>
      <c r="P113" s="190"/>
      <c r="Q113" s="190"/>
      <c r="R113" s="190"/>
      <c r="S113" s="190"/>
      <c r="T113" s="195"/>
      <c r="AT113" s="196" t="s">
        <v>138</v>
      </c>
      <c r="AU113" s="196" t="s">
        <v>78</v>
      </c>
      <c r="AV113" s="196" t="s">
        <v>132</v>
      </c>
      <c r="AW113" s="196" t="s">
        <v>96</v>
      </c>
      <c r="AX113" s="196" t="s">
        <v>21</v>
      </c>
      <c r="AY113" s="196" t="s">
        <v>124</v>
      </c>
    </row>
    <row r="114" spans="2:65" s="6" customFormat="1" ht="13.5" customHeight="1">
      <c r="B114" s="86"/>
      <c r="C114" s="158" t="s">
        <v>199</v>
      </c>
      <c r="D114" s="158" t="s">
        <v>127</v>
      </c>
      <c r="E114" s="159" t="s">
        <v>200</v>
      </c>
      <c r="F114" s="160" t="s">
        <v>201</v>
      </c>
      <c r="G114" s="161" t="s">
        <v>136</v>
      </c>
      <c r="H114" s="162">
        <v>53.502</v>
      </c>
      <c r="I114" s="163"/>
      <c r="J114" s="164">
        <f>ROUND($I$114*$H$114,2)</f>
        <v>0</v>
      </c>
      <c r="K114" s="160" t="s">
        <v>131</v>
      </c>
      <c r="L114" s="132"/>
      <c r="M114" s="165"/>
      <c r="N114" s="166" t="s">
        <v>41</v>
      </c>
      <c r="O114" s="87"/>
      <c r="P114" s="167">
        <f>$O$114*$H$114</f>
        <v>0</v>
      </c>
      <c r="Q114" s="167">
        <v>0.0002</v>
      </c>
      <c r="R114" s="167">
        <f>$Q$114*$H$114</f>
        <v>0.0107004</v>
      </c>
      <c r="S114" s="167">
        <v>0</v>
      </c>
      <c r="T114" s="168">
        <f>$S$114*$H$114</f>
        <v>0</v>
      </c>
      <c r="AR114" s="90" t="s">
        <v>193</v>
      </c>
      <c r="AT114" s="90" t="s">
        <v>127</v>
      </c>
      <c r="AU114" s="90" t="s">
        <v>78</v>
      </c>
      <c r="AY114" s="6" t="s">
        <v>124</v>
      </c>
      <c r="BE114" s="169">
        <f>IF($N$114="základní",$J$114,0)</f>
        <v>0</v>
      </c>
      <c r="BF114" s="169">
        <f>IF($N$114="snížená",$J$114,0)</f>
        <v>0</v>
      </c>
      <c r="BG114" s="169">
        <f>IF($N$114="zákl. přenesená",$J$114,0)</f>
        <v>0</v>
      </c>
      <c r="BH114" s="169">
        <f>IF($N$114="sníž. přenesená",$J$114,0)</f>
        <v>0</v>
      </c>
      <c r="BI114" s="169">
        <f>IF($N$114="nulová",$J$114,0)</f>
        <v>0</v>
      </c>
      <c r="BJ114" s="90" t="s">
        <v>21</v>
      </c>
      <c r="BK114" s="169">
        <f>ROUND($I$114*$H$114,2)</f>
        <v>0</v>
      </c>
      <c r="BL114" s="90" t="s">
        <v>193</v>
      </c>
      <c r="BM114" s="90" t="s">
        <v>202</v>
      </c>
    </row>
    <row r="115" spans="2:51" s="6" customFormat="1" ht="13.5" customHeight="1">
      <c r="B115" s="170"/>
      <c r="C115" s="171"/>
      <c r="D115" s="172" t="s">
        <v>138</v>
      </c>
      <c r="E115" s="173"/>
      <c r="F115" s="173" t="s">
        <v>203</v>
      </c>
      <c r="G115" s="171"/>
      <c r="H115" s="174">
        <v>53.502</v>
      </c>
      <c r="J115" s="171"/>
      <c r="K115" s="171"/>
      <c r="L115" s="175"/>
      <c r="M115" s="176"/>
      <c r="N115" s="171"/>
      <c r="O115" s="171"/>
      <c r="P115" s="171"/>
      <c r="Q115" s="171"/>
      <c r="R115" s="171"/>
      <c r="S115" s="171"/>
      <c r="T115" s="177"/>
      <c r="AT115" s="178" t="s">
        <v>138</v>
      </c>
      <c r="AU115" s="178" t="s">
        <v>78</v>
      </c>
      <c r="AV115" s="178" t="s">
        <v>78</v>
      </c>
      <c r="AW115" s="178" t="s">
        <v>96</v>
      </c>
      <c r="AX115" s="178" t="s">
        <v>21</v>
      </c>
      <c r="AY115" s="178" t="s">
        <v>124</v>
      </c>
    </row>
    <row r="116" spans="2:65" s="6" customFormat="1" ht="13.5" customHeight="1">
      <c r="B116" s="86"/>
      <c r="C116" s="158" t="s">
        <v>8</v>
      </c>
      <c r="D116" s="158" t="s">
        <v>127</v>
      </c>
      <c r="E116" s="159" t="s">
        <v>204</v>
      </c>
      <c r="F116" s="160" t="s">
        <v>205</v>
      </c>
      <c r="G116" s="161" t="s">
        <v>170</v>
      </c>
      <c r="H116" s="162">
        <v>14.02</v>
      </c>
      <c r="I116" s="163"/>
      <c r="J116" s="164">
        <f>ROUND($I$116*$H$116,2)</f>
        <v>0</v>
      </c>
      <c r="K116" s="160" t="s">
        <v>131</v>
      </c>
      <c r="L116" s="132"/>
      <c r="M116" s="165"/>
      <c r="N116" s="166" t="s">
        <v>41</v>
      </c>
      <c r="O116" s="87"/>
      <c r="P116" s="167">
        <f>$O$116*$H$116</f>
        <v>0</v>
      </c>
      <c r="Q116" s="167">
        <v>4E-05</v>
      </c>
      <c r="R116" s="167">
        <f>$Q$116*$H$116</f>
        <v>0.0005608000000000001</v>
      </c>
      <c r="S116" s="167">
        <v>0</v>
      </c>
      <c r="T116" s="168">
        <f>$S$116*$H$116</f>
        <v>0</v>
      </c>
      <c r="AR116" s="90" t="s">
        <v>193</v>
      </c>
      <c r="AT116" s="90" t="s">
        <v>127</v>
      </c>
      <c r="AU116" s="90" t="s">
        <v>78</v>
      </c>
      <c r="AY116" s="6" t="s">
        <v>124</v>
      </c>
      <c r="BE116" s="169">
        <f>IF($N$116="základní",$J$116,0)</f>
        <v>0</v>
      </c>
      <c r="BF116" s="169">
        <f>IF($N$116="snížená",$J$116,0)</f>
        <v>0</v>
      </c>
      <c r="BG116" s="169">
        <f>IF($N$116="zákl. přenesená",$J$116,0)</f>
        <v>0</v>
      </c>
      <c r="BH116" s="169">
        <f>IF($N$116="sníž. přenesená",$J$116,0)</f>
        <v>0</v>
      </c>
      <c r="BI116" s="169">
        <f>IF($N$116="nulová",$J$116,0)</f>
        <v>0</v>
      </c>
      <c r="BJ116" s="90" t="s">
        <v>21</v>
      </c>
      <c r="BK116" s="169">
        <f>ROUND($I$116*$H$116,2)</f>
        <v>0</v>
      </c>
      <c r="BL116" s="90" t="s">
        <v>193</v>
      </c>
      <c r="BM116" s="90" t="s">
        <v>206</v>
      </c>
    </row>
    <row r="117" spans="2:51" s="6" customFormat="1" ht="13.5" customHeight="1">
      <c r="B117" s="170"/>
      <c r="C117" s="171"/>
      <c r="D117" s="172" t="s">
        <v>138</v>
      </c>
      <c r="E117" s="173"/>
      <c r="F117" s="173" t="s">
        <v>207</v>
      </c>
      <c r="G117" s="171"/>
      <c r="H117" s="174">
        <v>14.02</v>
      </c>
      <c r="J117" s="171"/>
      <c r="K117" s="171"/>
      <c r="L117" s="175"/>
      <c r="M117" s="176"/>
      <c r="N117" s="171"/>
      <c r="O117" s="171"/>
      <c r="P117" s="171"/>
      <c r="Q117" s="171"/>
      <c r="R117" s="171"/>
      <c r="S117" s="171"/>
      <c r="T117" s="177"/>
      <c r="AT117" s="178" t="s">
        <v>138</v>
      </c>
      <c r="AU117" s="178" t="s">
        <v>78</v>
      </c>
      <c r="AV117" s="178" t="s">
        <v>78</v>
      </c>
      <c r="AW117" s="178" t="s">
        <v>96</v>
      </c>
      <c r="AX117" s="178" t="s">
        <v>21</v>
      </c>
      <c r="AY117" s="178" t="s">
        <v>124</v>
      </c>
    </row>
    <row r="118" spans="2:65" s="6" customFormat="1" ht="13.5" customHeight="1">
      <c r="B118" s="86"/>
      <c r="C118" s="158" t="s">
        <v>193</v>
      </c>
      <c r="D118" s="158" t="s">
        <v>127</v>
      </c>
      <c r="E118" s="159" t="s">
        <v>208</v>
      </c>
      <c r="F118" s="160" t="s">
        <v>209</v>
      </c>
      <c r="G118" s="161" t="s">
        <v>136</v>
      </c>
      <c r="H118" s="162">
        <v>24.035</v>
      </c>
      <c r="I118" s="163"/>
      <c r="J118" s="164">
        <f>ROUND($I$118*$H$118,2)</f>
        <v>0</v>
      </c>
      <c r="K118" s="160" t="s">
        <v>131</v>
      </c>
      <c r="L118" s="132"/>
      <c r="M118" s="165"/>
      <c r="N118" s="166" t="s">
        <v>41</v>
      </c>
      <c r="O118" s="87"/>
      <c r="P118" s="167">
        <f>$O$118*$H$118</f>
        <v>0</v>
      </c>
      <c r="Q118" s="167">
        <v>0.01796</v>
      </c>
      <c r="R118" s="167">
        <f>$Q$118*$H$118</f>
        <v>0.4316686</v>
      </c>
      <c r="S118" s="167">
        <v>0</v>
      </c>
      <c r="T118" s="168">
        <f>$S$118*$H$118</f>
        <v>0</v>
      </c>
      <c r="AR118" s="90" t="s">
        <v>193</v>
      </c>
      <c r="AT118" s="90" t="s">
        <v>127</v>
      </c>
      <c r="AU118" s="90" t="s">
        <v>78</v>
      </c>
      <c r="AY118" s="6" t="s">
        <v>124</v>
      </c>
      <c r="BE118" s="169">
        <f>IF($N$118="základní",$J$118,0)</f>
        <v>0</v>
      </c>
      <c r="BF118" s="169">
        <f>IF($N$118="snížená",$J$118,0)</f>
        <v>0</v>
      </c>
      <c r="BG118" s="169">
        <f>IF($N$118="zákl. přenesená",$J$118,0)</f>
        <v>0</v>
      </c>
      <c r="BH118" s="169">
        <f>IF($N$118="sníž. přenesená",$J$118,0)</f>
        <v>0</v>
      </c>
      <c r="BI118" s="169">
        <f>IF($N$118="nulová",$J$118,0)</f>
        <v>0</v>
      </c>
      <c r="BJ118" s="90" t="s">
        <v>21</v>
      </c>
      <c r="BK118" s="169">
        <f>ROUND($I$118*$H$118,2)</f>
        <v>0</v>
      </c>
      <c r="BL118" s="90" t="s">
        <v>193</v>
      </c>
      <c r="BM118" s="90" t="s">
        <v>210</v>
      </c>
    </row>
    <row r="119" spans="2:51" s="6" customFormat="1" ht="13.5" customHeight="1">
      <c r="B119" s="170"/>
      <c r="C119" s="171"/>
      <c r="D119" s="172" t="s">
        <v>138</v>
      </c>
      <c r="E119" s="173"/>
      <c r="F119" s="173" t="s">
        <v>211</v>
      </c>
      <c r="G119" s="171"/>
      <c r="H119" s="174">
        <v>12.198</v>
      </c>
      <c r="J119" s="171"/>
      <c r="K119" s="171"/>
      <c r="L119" s="175"/>
      <c r="M119" s="176"/>
      <c r="N119" s="171"/>
      <c r="O119" s="171"/>
      <c r="P119" s="171"/>
      <c r="Q119" s="171"/>
      <c r="R119" s="171"/>
      <c r="S119" s="171"/>
      <c r="T119" s="177"/>
      <c r="AT119" s="178" t="s">
        <v>138</v>
      </c>
      <c r="AU119" s="178" t="s">
        <v>78</v>
      </c>
      <c r="AV119" s="178" t="s">
        <v>78</v>
      </c>
      <c r="AW119" s="178" t="s">
        <v>96</v>
      </c>
      <c r="AX119" s="178" t="s">
        <v>70</v>
      </c>
      <c r="AY119" s="178" t="s">
        <v>124</v>
      </c>
    </row>
    <row r="120" spans="2:51" s="6" customFormat="1" ht="13.5" customHeight="1">
      <c r="B120" s="170"/>
      <c r="C120" s="171"/>
      <c r="D120" s="188" t="s">
        <v>138</v>
      </c>
      <c r="E120" s="171"/>
      <c r="F120" s="173" t="s">
        <v>212</v>
      </c>
      <c r="G120" s="171"/>
      <c r="H120" s="174">
        <v>11.837</v>
      </c>
      <c r="J120" s="171"/>
      <c r="K120" s="171"/>
      <c r="L120" s="175"/>
      <c r="M120" s="176"/>
      <c r="N120" s="171"/>
      <c r="O120" s="171"/>
      <c r="P120" s="171"/>
      <c r="Q120" s="171"/>
      <c r="R120" s="171"/>
      <c r="S120" s="171"/>
      <c r="T120" s="177"/>
      <c r="AT120" s="178" t="s">
        <v>138</v>
      </c>
      <c r="AU120" s="178" t="s">
        <v>78</v>
      </c>
      <c r="AV120" s="178" t="s">
        <v>78</v>
      </c>
      <c r="AW120" s="178" t="s">
        <v>96</v>
      </c>
      <c r="AX120" s="178" t="s">
        <v>70</v>
      </c>
      <c r="AY120" s="178" t="s">
        <v>124</v>
      </c>
    </row>
    <row r="121" spans="2:51" s="6" customFormat="1" ht="13.5" customHeight="1">
      <c r="B121" s="189"/>
      <c r="C121" s="190"/>
      <c r="D121" s="188" t="s">
        <v>138</v>
      </c>
      <c r="E121" s="190"/>
      <c r="F121" s="191" t="s">
        <v>198</v>
      </c>
      <c r="G121" s="190"/>
      <c r="H121" s="192">
        <v>24.035</v>
      </c>
      <c r="J121" s="190"/>
      <c r="K121" s="190"/>
      <c r="L121" s="193"/>
      <c r="M121" s="194"/>
      <c r="N121" s="190"/>
      <c r="O121" s="190"/>
      <c r="P121" s="190"/>
      <c r="Q121" s="190"/>
      <c r="R121" s="190"/>
      <c r="S121" s="190"/>
      <c r="T121" s="195"/>
      <c r="AT121" s="196" t="s">
        <v>138</v>
      </c>
      <c r="AU121" s="196" t="s">
        <v>78</v>
      </c>
      <c r="AV121" s="196" t="s">
        <v>132</v>
      </c>
      <c r="AW121" s="196" t="s">
        <v>96</v>
      </c>
      <c r="AX121" s="196" t="s">
        <v>21</v>
      </c>
      <c r="AY121" s="196" t="s">
        <v>124</v>
      </c>
    </row>
    <row r="122" spans="2:65" s="6" customFormat="1" ht="13.5" customHeight="1">
      <c r="B122" s="86"/>
      <c r="C122" s="158" t="s">
        <v>213</v>
      </c>
      <c r="D122" s="158" t="s">
        <v>127</v>
      </c>
      <c r="E122" s="159" t="s">
        <v>214</v>
      </c>
      <c r="F122" s="160" t="s">
        <v>215</v>
      </c>
      <c r="G122" s="161" t="s">
        <v>136</v>
      </c>
      <c r="H122" s="162">
        <v>24.035</v>
      </c>
      <c r="I122" s="163"/>
      <c r="J122" s="164">
        <f>ROUND($I$122*$H$122,2)</f>
        <v>0</v>
      </c>
      <c r="K122" s="160" t="s">
        <v>131</v>
      </c>
      <c r="L122" s="132"/>
      <c r="M122" s="165"/>
      <c r="N122" s="166" t="s">
        <v>41</v>
      </c>
      <c r="O122" s="87"/>
      <c r="P122" s="167">
        <f>$O$122*$H$122</f>
        <v>0</v>
      </c>
      <c r="Q122" s="167">
        <v>0.0001</v>
      </c>
      <c r="R122" s="167">
        <f>$Q$122*$H$122</f>
        <v>0.0024035000000000003</v>
      </c>
      <c r="S122" s="167">
        <v>0</v>
      </c>
      <c r="T122" s="168">
        <f>$S$122*$H$122</f>
        <v>0</v>
      </c>
      <c r="AR122" s="90" t="s">
        <v>193</v>
      </c>
      <c r="AT122" s="90" t="s">
        <v>127</v>
      </c>
      <c r="AU122" s="90" t="s">
        <v>78</v>
      </c>
      <c r="AY122" s="6" t="s">
        <v>124</v>
      </c>
      <c r="BE122" s="169">
        <f>IF($N$122="základní",$J$122,0)</f>
        <v>0</v>
      </c>
      <c r="BF122" s="169">
        <f>IF($N$122="snížená",$J$122,0)</f>
        <v>0</v>
      </c>
      <c r="BG122" s="169">
        <f>IF($N$122="zákl. přenesená",$J$122,0)</f>
        <v>0</v>
      </c>
      <c r="BH122" s="169">
        <f>IF($N$122="sníž. přenesená",$J$122,0)</f>
        <v>0</v>
      </c>
      <c r="BI122" s="169">
        <f>IF($N$122="nulová",$J$122,0)</f>
        <v>0</v>
      </c>
      <c r="BJ122" s="90" t="s">
        <v>21</v>
      </c>
      <c r="BK122" s="169">
        <f>ROUND($I$122*$H$122,2)</f>
        <v>0</v>
      </c>
      <c r="BL122" s="90" t="s">
        <v>193</v>
      </c>
      <c r="BM122" s="90" t="s">
        <v>216</v>
      </c>
    </row>
    <row r="123" spans="2:63" s="145" customFormat="1" ht="30" customHeight="1">
      <c r="B123" s="146"/>
      <c r="C123" s="147"/>
      <c r="D123" s="147" t="s">
        <v>69</v>
      </c>
      <c r="E123" s="156" t="s">
        <v>217</v>
      </c>
      <c r="F123" s="156" t="s">
        <v>218</v>
      </c>
      <c r="G123" s="147"/>
      <c r="H123" s="147"/>
      <c r="J123" s="157">
        <f>$BK$123</f>
        <v>0</v>
      </c>
      <c r="K123" s="147"/>
      <c r="L123" s="150"/>
      <c r="M123" s="151"/>
      <c r="N123" s="147"/>
      <c r="O123" s="147"/>
      <c r="P123" s="152">
        <f>SUM($P$124:$P$141)</f>
        <v>0</v>
      </c>
      <c r="Q123" s="147"/>
      <c r="R123" s="152">
        <f>SUM($R$124:$R$141)</f>
        <v>0.12909445</v>
      </c>
      <c r="S123" s="147"/>
      <c r="T123" s="153">
        <f>SUM($T$124:$T$141)</f>
        <v>0.0161</v>
      </c>
      <c r="AR123" s="154" t="s">
        <v>78</v>
      </c>
      <c r="AT123" s="154" t="s">
        <v>69</v>
      </c>
      <c r="AU123" s="154" t="s">
        <v>21</v>
      </c>
      <c r="AY123" s="154" t="s">
        <v>124</v>
      </c>
      <c r="BK123" s="155">
        <f>SUM($BK$124:$BK$141)</f>
        <v>0</v>
      </c>
    </row>
    <row r="124" spans="2:65" s="6" customFormat="1" ht="13.5" customHeight="1">
      <c r="B124" s="86"/>
      <c r="C124" s="161" t="s">
        <v>219</v>
      </c>
      <c r="D124" s="161" t="s">
        <v>127</v>
      </c>
      <c r="E124" s="159" t="s">
        <v>220</v>
      </c>
      <c r="F124" s="160" t="s">
        <v>221</v>
      </c>
      <c r="G124" s="161" t="s">
        <v>136</v>
      </c>
      <c r="H124" s="162">
        <v>2.17</v>
      </c>
      <c r="I124" s="163"/>
      <c r="J124" s="164">
        <f>ROUND($I$124*$H$124,2)</f>
        <v>0</v>
      </c>
      <c r="K124" s="160" t="s">
        <v>131</v>
      </c>
      <c r="L124" s="132"/>
      <c r="M124" s="165"/>
      <c r="N124" s="166" t="s">
        <v>41</v>
      </c>
      <c r="O124" s="87"/>
      <c r="P124" s="167">
        <f>$O$124*$H$124</f>
        <v>0</v>
      </c>
      <c r="Q124" s="167">
        <v>0</v>
      </c>
      <c r="R124" s="167">
        <f>$Q$124*$H$124</f>
        <v>0</v>
      </c>
      <c r="S124" s="167">
        <v>0</v>
      </c>
      <c r="T124" s="168">
        <f>$S$124*$H$124</f>
        <v>0</v>
      </c>
      <c r="AR124" s="90" t="s">
        <v>193</v>
      </c>
      <c r="AT124" s="90" t="s">
        <v>127</v>
      </c>
      <c r="AU124" s="90" t="s">
        <v>78</v>
      </c>
      <c r="AY124" s="90" t="s">
        <v>124</v>
      </c>
      <c r="BE124" s="169">
        <f>IF($N$124="základní",$J$124,0)</f>
        <v>0</v>
      </c>
      <c r="BF124" s="169">
        <f>IF($N$124="snížená",$J$124,0)</f>
        <v>0</v>
      </c>
      <c r="BG124" s="169">
        <f>IF($N$124="zákl. přenesená",$J$124,0)</f>
        <v>0</v>
      </c>
      <c r="BH124" s="169">
        <f>IF($N$124="sníž. přenesená",$J$124,0)</f>
        <v>0</v>
      </c>
      <c r="BI124" s="169">
        <f>IF($N$124="nulová",$J$124,0)</f>
        <v>0</v>
      </c>
      <c r="BJ124" s="90" t="s">
        <v>21</v>
      </c>
      <c r="BK124" s="169">
        <f>ROUND($I$124*$H$124,2)</f>
        <v>0</v>
      </c>
      <c r="BL124" s="90" t="s">
        <v>193</v>
      </c>
      <c r="BM124" s="90" t="s">
        <v>222</v>
      </c>
    </row>
    <row r="125" spans="2:51" s="6" customFormat="1" ht="13.5" customHeight="1">
      <c r="B125" s="170"/>
      <c r="C125" s="171"/>
      <c r="D125" s="172" t="s">
        <v>138</v>
      </c>
      <c r="E125" s="173"/>
      <c r="F125" s="173" t="s">
        <v>223</v>
      </c>
      <c r="G125" s="171"/>
      <c r="H125" s="174">
        <v>2.17</v>
      </c>
      <c r="J125" s="171"/>
      <c r="K125" s="171"/>
      <c r="L125" s="175"/>
      <c r="M125" s="176"/>
      <c r="N125" s="171"/>
      <c r="O125" s="171"/>
      <c r="P125" s="171"/>
      <c r="Q125" s="171"/>
      <c r="R125" s="171"/>
      <c r="S125" s="171"/>
      <c r="T125" s="177"/>
      <c r="AT125" s="178" t="s">
        <v>138</v>
      </c>
      <c r="AU125" s="178" t="s">
        <v>78</v>
      </c>
      <c r="AV125" s="178" t="s">
        <v>78</v>
      </c>
      <c r="AW125" s="178" t="s">
        <v>96</v>
      </c>
      <c r="AX125" s="178" t="s">
        <v>21</v>
      </c>
      <c r="AY125" s="178" t="s">
        <v>124</v>
      </c>
    </row>
    <row r="126" spans="2:65" s="6" customFormat="1" ht="13.5" customHeight="1">
      <c r="B126" s="86"/>
      <c r="C126" s="197" t="s">
        <v>224</v>
      </c>
      <c r="D126" s="197" t="s">
        <v>164</v>
      </c>
      <c r="E126" s="180" t="s">
        <v>225</v>
      </c>
      <c r="F126" s="181" t="s">
        <v>226</v>
      </c>
      <c r="G126" s="179" t="s">
        <v>136</v>
      </c>
      <c r="H126" s="182">
        <v>2.387</v>
      </c>
      <c r="I126" s="183"/>
      <c r="J126" s="184">
        <f>ROUND($I$126*$H$126,2)</f>
        <v>0</v>
      </c>
      <c r="K126" s="181" t="s">
        <v>131</v>
      </c>
      <c r="L126" s="185"/>
      <c r="M126" s="186"/>
      <c r="N126" s="187" t="s">
        <v>41</v>
      </c>
      <c r="O126" s="87"/>
      <c r="P126" s="167">
        <f>$O$126*$H$126</f>
        <v>0</v>
      </c>
      <c r="Q126" s="167">
        <v>0.00735</v>
      </c>
      <c r="R126" s="167">
        <f>$Q$126*$H$126</f>
        <v>0.01754445</v>
      </c>
      <c r="S126" s="167">
        <v>0</v>
      </c>
      <c r="T126" s="168">
        <f>$S$126*$H$126</f>
        <v>0</v>
      </c>
      <c r="AR126" s="90" t="s">
        <v>227</v>
      </c>
      <c r="AT126" s="90" t="s">
        <v>164</v>
      </c>
      <c r="AU126" s="90" t="s">
        <v>78</v>
      </c>
      <c r="AY126" s="6" t="s">
        <v>124</v>
      </c>
      <c r="BE126" s="169">
        <f>IF($N$126="základní",$J$126,0)</f>
        <v>0</v>
      </c>
      <c r="BF126" s="169">
        <f>IF($N$126="snížená",$J$126,0)</f>
        <v>0</v>
      </c>
      <c r="BG126" s="169">
        <f>IF($N$126="zákl. přenesená",$J$126,0)</f>
        <v>0</v>
      </c>
      <c r="BH126" s="169">
        <f>IF($N$126="sníž. přenesená",$J$126,0)</f>
        <v>0</v>
      </c>
      <c r="BI126" s="169">
        <f>IF($N$126="nulová",$J$126,0)</f>
        <v>0</v>
      </c>
      <c r="BJ126" s="90" t="s">
        <v>21</v>
      </c>
      <c r="BK126" s="169">
        <f>ROUND($I$126*$H$126,2)</f>
        <v>0</v>
      </c>
      <c r="BL126" s="90" t="s">
        <v>193</v>
      </c>
      <c r="BM126" s="90" t="s">
        <v>228</v>
      </c>
    </row>
    <row r="127" spans="2:51" s="6" customFormat="1" ht="13.5" customHeight="1">
      <c r="B127" s="170"/>
      <c r="C127" s="171"/>
      <c r="D127" s="188" t="s">
        <v>138</v>
      </c>
      <c r="E127" s="171"/>
      <c r="F127" s="173" t="s">
        <v>229</v>
      </c>
      <c r="G127" s="171"/>
      <c r="H127" s="174">
        <v>2.387</v>
      </c>
      <c r="J127" s="171"/>
      <c r="K127" s="171"/>
      <c r="L127" s="175"/>
      <c r="M127" s="176"/>
      <c r="N127" s="171"/>
      <c r="O127" s="171"/>
      <c r="P127" s="171"/>
      <c r="Q127" s="171"/>
      <c r="R127" s="171"/>
      <c r="S127" s="171"/>
      <c r="T127" s="177"/>
      <c r="AT127" s="178" t="s">
        <v>138</v>
      </c>
      <c r="AU127" s="178" t="s">
        <v>78</v>
      </c>
      <c r="AV127" s="178" t="s">
        <v>78</v>
      </c>
      <c r="AW127" s="178" t="s">
        <v>70</v>
      </c>
      <c r="AX127" s="178" t="s">
        <v>21</v>
      </c>
      <c r="AY127" s="178" t="s">
        <v>124</v>
      </c>
    </row>
    <row r="128" spans="2:65" s="6" customFormat="1" ht="13.5" customHeight="1">
      <c r="B128" s="86"/>
      <c r="C128" s="158" t="s">
        <v>230</v>
      </c>
      <c r="D128" s="158" t="s">
        <v>127</v>
      </c>
      <c r="E128" s="159" t="s">
        <v>231</v>
      </c>
      <c r="F128" s="160" t="s">
        <v>232</v>
      </c>
      <c r="G128" s="161" t="s">
        <v>144</v>
      </c>
      <c r="H128" s="162">
        <v>2</v>
      </c>
      <c r="I128" s="163"/>
      <c r="J128" s="164">
        <f>ROUND($I$128*$H$128,2)</f>
        <v>0</v>
      </c>
      <c r="K128" s="160" t="s">
        <v>131</v>
      </c>
      <c r="L128" s="132"/>
      <c r="M128" s="165"/>
      <c r="N128" s="166" t="s">
        <v>41</v>
      </c>
      <c r="O128" s="87"/>
      <c r="P128" s="167">
        <f>$O$128*$H$128</f>
        <v>0</v>
      </c>
      <c r="Q128" s="167">
        <v>0</v>
      </c>
      <c r="R128" s="167">
        <f>$Q$128*$H$128</f>
        <v>0</v>
      </c>
      <c r="S128" s="167">
        <v>0</v>
      </c>
      <c r="T128" s="168">
        <f>$S$128*$H$128</f>
        <v>0</v>
      </c>
      <c r="AR128" s="90" t="s">
        <v>193</v>
      </c>
      <c r="AT128" s="90" t="s">
        <v>127</v>
      </c>
      <c r="AU128" s="90" t="s">
        <v>78</v>
      </c>
      <c r="AY128" s="6" t="s">
        <v>124</v>
      </c>
      <c r="BE128" s="169">
        <f>IF($N$128="základní",$J$128,0)</f>
        <v>0</v>
      </c>
      <c r="BF128" s="169">
        <f>IF($N$128="snížená",$J$128,0)</f>
        <v>0</v>
      </c>
      <c r="BG128" s="169">
        <f>IF($N$128="zákl. přenesená",$J$128,0)</f>
        <v>0</v>
      </c>
      <c r="BH128" s="169">
        <f>IF($N$128="sníž. přenesená",$J$128,0)</f>
        <v>0</v>
      </c>
      <c r="BI128" s="169">
        <f>IF($N$128="nulová",$J$128,0)</f>
        <v>0</v>
      </c>
      <c r="BJ128" s="90" t="s">
        <v>21</v>
      </c>
      <c r="BK128" s="169">
        <f>ROUND($I$128*$H$128,2)</f>
        <v>0</v>
      </c>
      <c r="BL128" s="90" t="s">
        <v>193</v>
      </c>
      <c r="BM128" s="90" t="s">
        <v>233</v>
      </c>
    </row>
    <row r="129" spans="2:65" s="6" customFormat="1" ht="13.5" customHeight="1">
      <c r="B129" s="86"/>
      <c r="C129" s="179" t="s">
        <v>7</v>
      </c>
      <c r="D129" s="179" t="s">
        <v>164</v>
      </c>
      <c r="E129" s="180" t="s">
        <v>234</v>
      </c>
      <c r="F129" s="181" t="s">
        <v>235</v>
      </c>
      <c r="G129" s="179" t="s">
        <v>144</v>
      </c>
      <c r="H129" s="182">
        <v>2</v>
      </c>
      <c r="I129" s="183"/>
      <c r="J129" s="184">
        <f>ROUND($I$129*$H$129,2)</f>
        <v>0</v>
      </c>
      <c r="K129" s="181" t="s">
        <v>131</v>
      </c>
      <c r="L129" s="185"/>
      <c r="M129" s="186"/>
      <c r="N129" s="187" t="s">
        <v>41</v>
      </c>
      <c r="O129" s="87"/>
      <c r="P129" s="167">
        <f>$O$129*$H$129</f>
        <v>0</v>
      </c>
      <c r="Q129" s="167">
        <v>0.025</v>
      </c>
      <c r="R129" s="167">
        <f>$Q$129*$H$129</f>
        <v>0.05</v>
      </c>
      <c r="S129" s="167">
        <v>0</v>
      </c>
      <c r="T129" s="168">
        <f>$S$129*$H$129</f>
        <v>0</v>
      </c>
      <c r="AR129" s="90" t="s">
        <v>227</v>
      </c>
      <c r="AT129" s="90" t="s">
        <v>164</v>
      </c>
      <c r="AU129" s="90" t="s">
        <v>78</v>
      </c>
      <c r="AY129" s="90" t="s">
        <v>124</v>
      </c>
      <c r="BE129" s="169">
        <f>IF($N$129="základní",$J$129,0)</f>
        <v>0</v>
      </c>
      <c r="BF129" s="169">
        <f>IF($N$129="snížená",$J$129,0)</f>
        <v>0</v>
      </c>
      <c r="BG129" s="169">
        <f>IF($N$129="zákl. přenesená",$J$129,0)</f>
        <v>0</v>
      </c>
      <c r="BH129" s="169">
        <f>IF($N$129="sníž. přenesená",$J$129,0)</f>
        <v>0</v>
      </c>
      <c r="BI129" s="169">
        <f>IF($N$129="nulová",$J$129,0)</f>
        <v>0</v>
      </c>
      <c r="BJ129" s="90" t="s">
        <v>21</v>
      </c>
      <c r="BK129" s="169">
        <f>ROUND($I$129*$H$129,2)</f>
        <v>0</v>
      </c>
      <c r="BL129" s="90" t="s">
        <v>193</v>
      </c>
      <c r="BM129" s="90" t="s">
        <v>236</v>
      </c>
    </row>
    <row r="130" spans="2:65" s="6" customFormat="1" ht="13.5" customHeight="1">
      <c r="B130" s="86"/>
      <c r="C130" s="161" t="s">
        <v>237</v>
      </c>
      <c r="D130" s="161" t="s">
        <v>127</v>
      </c>
      <c r="E130" s="159" t="s">
        <v>238</v>
      </c>
      <c r="F130" s="160" t="s">
        <v>239</v>
      </c>
      <c r="G130" s="161" t="s">
        <v>144</v>
      </c>
      <c r="H130" s="162">
        <v>2</v>
      </c>
      <c r="I130" s="163"/>
      <c r="J130" s="164">
        <f>ROUND($I$130*$H$130,2)</f>
        <v>0</v>
      </c>
      <c r="K130" s="160" t="s">
        <v>131</v>
      </c>
      <c r="L130" s="132"/>
      <c r="M130" s="165"/>
      <c r="N130" s="166" t="s">
        <v>41</v>
      </c>
      <c r="O130" s="87"/>
      <c r="P130" s="167">
        <f>$O$130*$H$130</f>
        <v>0</v>
      </c>
      <c r="Q130" s="167">
        <v>0</v>
      </c>
      <c r="R130" s="167">
        <f>$Q$130*$H$130</f>
        <v>0</v>
      </c>
      <c r="S130" s="167">
        <v>0</v>
      </c>
      <c r="T130" s="168">
        <f>$S$130*$H$130</f>
        <v>0</v>
      </c>
      <c r="AR130" s="90" t="s">
        <v>193</v>
      </c>
      <c r="AT130" s="90" t="s">
        <v>127</v>
      </c>
      <c r="AU130" s="90" t="s">
        <v>78</v>
      </c>
      <c r="AY130" s="90" t="s">
        <v>124</v>
      </c>
      <c r="BE130" s="169">
        <f>IF($N$130="základní",$J$130,0)</f>
        <v>0</v>
      </c>
      <c r="BF130" s="169">
        <f>IF($N$130="snížená",$J$130,0)</f>
        <v>0</v>
      </c>
      <c r="BG130" s="169">
        <f>IF($N$130="zákl. přenesená",$J$130,0)</f>
        <v>0</v>
      </c>
      <c r="BH130" s="169">
        <f>IF($N$130="sníž. přenesená",$J$130,0)</f>
        <v>0</v>
      </c>
      <c r="BI130" s="169">
        <f>IF($N$130="nulová",$J$130,0)</f>
        <v>0</v>
      </c>
      <c r="BJ130" s="90" t="s">
        <v>21</v>
      </c>
      <c r="BK130" s="169">
        <f>ROUND($I$130*$H$130,2)</f>
        <v>0</v>
      </c>
      <c r="BL130" s="90" t="s">
        <v>193</v>
      </c>
      <c r="BM130" s="90" t="s">
        <v>240</v>
      </c>
    </row>
    <row r="131" spans="2:65" s="6" customFormat="1" ht="13.5" customHeight="1">
      <c r="B131" s="86"/>
      <c r="C131" s="179" t="s">
        <v>241</v>
      </c>
      <c r="D131" s="179" t="s">
        <v>164</v>
      </c>
      <c r="E131" s="180" t="s">
        <v>242</v>
      </c>
      <c r="F131" s="181" t="s">
        <v>243</v>
      </c>
      <c r="G131" s="179" t="s">
        <v>144</v>
      </c>
      <c r="H131" s="182">
        <v>2</v>
      </c>
      <c r="I131" s="183"/>
      <c r="J131" s="184">
        <f>ROUND($I$131*$H$131,2)</f>
        <v>0</v>
      </c>
      <c r="K131" s="181" t="s">
        <v>131</v>
      </c>
      <c r="L131" s="185"/>
      <c r="M131" s="186"/>
      <c r="N131" s="187" t="s">
        <v>41</v>
      </c>
      <c r="O131" s="87"/>
      <c r="P131" s="167">
        <f>$O$131*$H$131</f>
        <v>0</v>
      </c>
      <c r="Q131" s="167">
        <v>0.001</v>
      </c>
      <c r="R131" s="167">
        <f>$Q$131*$H$131</f>
        <v>0.002</v>
      </c>
      <c r="S131" s="167">
        <v>0</v>
      </c>
      <c r="T131" s="168">
        <f>$S$131*$H$131</f>
        <v>0</v>
      </c>
      <c r="AR131" s="90" t="s">
        <v>227</v>
      </c>
      <c r="AT131" s="90" t="s">
        <v>164</v>
      </c>
      <c r="AU131" s="90" t="s">
        <v>78</v>
      </c>
      <c r="AY131" s="90" t="s">
        <v>124</v>
      </c>
      <c r="BE131" s="169">
        <f>IF($N$131="základní",$J$131,0)</f>
        <v>0</v>
      </c>
      <c r="BF131" s="169">
        <f>IF($N$131="snížená",$J$131,0)</f>
        <v>0</v>
      </c>
      <c r="BG131" s="169">
        <f>IF($N$131="zákl. přenesená",$J$131,0)</f>
        <v>0</v>
      </c>
      <c r="BH131" s="169">
        <f>IF($N$131="sníž. přenesená",$J$131,0)</f>
        <v>0</v>
      </c>
      <c r="BI131" s="169">
        <f>IF($N$131="nulová",$J$131,0)</f>
        <v>0</v>
      </c>
      <c r="BJ131" s="90" t="s">
        <v>21</v>
      </c>
      <c r="BK131" s="169">
        <f>ROUND($I$131*$H$131,2)</f>
        <v>0</v>
      </c>
      <c r="BL131" s="90" t="s">
        <v>193</v>
      </c>
      <c r="BM131" s="90" t="s">
        <v>244</v>
      </c>
    </row>
    <row r="132" spans="2:65" s="6" customFormat="1" ht="13.5" customHeight="1">
      <c r="B132" s="86"/>
      <c r="C132" s="179" t="s">
        <v>245</v>
      </c>
      <c r="D132" s="179" t="s">
        <v>164</v>
      </c>
      <c r="E132" s="180" t="s">
        <v>246</v>
      </c>
      <c r="F132" s="181" t="s">
        <v>247</v>
      </c>
      <c r="G132" s="179" t="s">
        <v>144</v>
      </c>
      <c r="H132" s="182">
        <v>2</v>
      </c>
      <c r="I132" s="183"/>
      <c r="J132" s="184">
        <f>ROUND($I$132*$H$132,2)</f>
        <v>0</v>
      </c>
      <c r="K132" s="181" t="s">
        <v>131</v>
      </c>
      <c r="L132" s="185"/>
      <c r="M132" s="186"/>
      <c r="N132" s="187" t="s">
        <v>41</v>
      </c>
      <c r="O132" s="87"/>
      <c r="P132" s="167">
        <f>$O$132*$H$132</f>
        <v>0</v>
      </c>
      <c r="Q132" s="167">
        <v>0.0012</v>
      </c>
      <c r="R132" s="167">
        <f>$Q$132*$H$132</f>
        <v>0.0024</v>
      </c>
      <c r="S132" s="167">
        <v>0</v>
      </c>
      <c r="T132" s="168">
        <f>$S$132*$H$132</f>
        <v>0</v>
      </c>
      <c r="AR132" s="90" t="s">
        <v>227</v>
      </c>
      <c r="AT132" s="90" t="s">
        <v>164</v>
      </c>
      <c r="AU132" s="90" t="s">
        <v>78</v>
      </c>
      <c r="AY132" s="90" t="s">
        <v>124</v>
      </c>
      <c r="BE132" s="169">
        <f>IF($N$132="základní",$J$132,0)</f>
        <v>0</v>
      </c>
      <c r="BF132" s="169">
        <f>IF($N$132="snížená",$J$132,0)</f>
        <v>0</v>
      </c>
      <c r="BG132" s="169">
        <f>IF($N$132="zákl. přenesená",$J$132,0)</f>
        <v>0</v>
      </c>
      <c r="BH132" s="169">
        <f>IF($N$132="sníž. přenesená",$J$132,0)</f>
        <v>0</v>
      </c>
      <c r="BI132" s="169">
        <f>IF($N$132="nulová",$J$132,0)</f>
        <v>0</v>
      </c>
      <c r="BJ132" s="90" t="s">
        <v>21</v>
      </c>
      <c r="BK132" s="169">
        <f>ROUND($I$132*$H$132,2)</f>
        <v>0</v>
      </c>
      <c r="BL132" s="90" t="s">
        <v>193</v>
      </c>
      <c r="BM132" s="90" t="s">
        <v>248</v>
      </c>
    </row>
    <row r="133" spans="2:65" s="6" customFormat="1" ht="13.5" customHeight="1">
      <c r="B133" s="86"/>
      <c r="C133" s="161" t="s">
        <v>249</v>
      </c>
      <c r="D133" s="161" t="s">
        <v>127</v>
      </c>
      <c r="E133" s="159" t="s">
        <v>250</v>
      </c>
      <c r="F133" s="160" t="s">
        <v>251</v>
      </c>
      <c r="G133" s="161" t="s">
        <v>144</v>
      </c>
      <c r="H133" s="162">
        <v>1</v>
      </c>
      <c r="I133" s="163"/>
      <c r="J133" s="164">
        <f>ROUND($I$133*$H$133,2)</f>
        <v>0</v>
      </c>
      <c r="K133" s="160" t="s">
        <v>131</v>
      </c>
      <c r="L133" s="132"/>
      <c r="M133" s="165"/>
      <c r="N133" s="166" t="s">
        <v>41</v>
      </c>
      <c r="O133" s="87"/>
      <c r="P133" s="167">
        <f>$O$133*$H$133</f>
        <v>0</v>
      </c>
      <c r="Q133" s="167">
        <v>0</v>
      </c>
      <c r="R133" s="167">
        <f>$Q$133*$H$133</f>
        <v>0</v>
      </c>
      <c r="S133" s="167">
        <v>0</v>
      </c>
      <c r="T133" s="168">
        <f>$S$133*$H$133</f>
        <v>0</v>
      </c>
      <c r="AR133" s="90" t="s">
        <v>193</v>
      </c>
      <c r="AT133" s="90" t="s">
        <v>127</v>
      </c>
      <c r="AU133" s="90" t="s">
        <v>78</v>
      </c>
      <c r="AY133" s="90" t="s">
        <v>124</v>
      </c>
      <c r="BE133" s="169">
        <f>IF($N$133="základní",$J$133,0)</f>
        <v>0</v>
      </c>
      <c r="BF133" s="169">
        <f>IF($N$133="snížená",$J$133,0)</f>
        <v>0</v>
      </c>
      <c r="BG133" s="169">
        <f>IF($N$133="zákl. přenesená",$J$133,0)</f>
        <v>0</v>
      </c>
      <c r="BH133" s="169">
        <f>IF($N$133="sníž. přenesená",$J$133,0)</f>
        <v>0</v>
      </c>
      <c r="BI133" s="169">
        <f>IF($N$133="nulová",$J$133,0)</f>
        <v>0</v>
      </c>
      <c r="BJ133" s="90" t="s">
        <v>21</v>
      </c>
      <c r="BK133" s="169">
        <f>ROUND($I$133*$H$133,2)</f>
        <v>0</v>
      </c>
      <c r="BL133" s="90" t="s">
        <v>193</v>
      </c>
      <c r="BM133" s="90" t="s">
        <v>252</v>
      </c>
    </row>
    <row r="134" spans="2:65" s="6" customFormat="1" ht="13.5" customHeight="1">
      <c r="B134" s="86"/>
      <c r="C134" s="161" t="s">
        <v>253</v>
      </c>
      <c r="D134" s="161" t="s">
        <v>127</v>
      </c>
      <c r="E134" s="159" t="s">
        <v>254</v>
      </c>
      <c r="F134" s="160" t="s">
        <v>255</v>
      </c>
      <c r="G134" s="161" t="s">
        <v>144</v>
      </c>
      <c r="H134" s="162">
        <v>3</v>
      </c>
      <c r="I134" s="163"/>
      <c r="J134" s="164">
        <f>ROUND($I$134*$H$134,2)</f>
        <v>0</v>
      </c>
      <c r="K134" s="160" t="s">
        <v>131</v>
      </c>
      <c r="L134" s="132"/>
      <c r="M134" s="165"/>
      <c r="N134" s="166" t="s">
        <v>41</v>
      </c>
      <c r="O134" s="87"/>
      <c r="P134" s="167">
        <f>$O$134*$H$134</f>
        <v>0</v>
      </c>
      <c r="Q134" s="167">
        <v>0</v>
      </c>
      <c r="R134" s="167">
        <f>$Q$134*$H$134</f>
        <v>0</v>
      </c>
      <c r="S134" s="167">
        <v>0.0007</v>
      </c>
      <c r="T134" s="168">
        <f>$S$134*$H$134</f>
        <v>0.0021</v>
      </c>
      <c r="AR134" s="90" t="s">
        <v>193</v>
      </c>
      <c r="AT134" s="90" t="s">
        <v>127</v>
      </c>
      <c r="AU134" s="90" t="s">
        <v>78</v>
      </c>
      <c r="AY134" s="90" t="s">
        <v>124</v>
      </c>
      <c r="BE134" s="169">
        <f>IF($N$134="základní",$J$134,0)</f>
        <v>0</v>
      </c>
      <c r="BF134" s="169">
        <f>IF($N$134="snížená",$J$134,0)</f>
        <v>0</v>
      </c>
      <c r="BG134" s="169">
        <f>IF($N$134="zákl. přenesená",$J$134,0)</f>
        <v>0</v>
      </c>
      <c r="BH134" s="169">
        <f>IF($N$134="sníž. přenesená",$J$134,0)</f>
        <v>0</v>
      </c>
      <c r="BI134" s="169">
        <f>IF($N$134="nulová",$J$134,0)</f>
        <v>0</v>
      </c>
      <c r="BJ134" s="90" t="s">
        <v>21</v>
      </c>
      <c r="BK134" s="169">
        <f>ROUND($I$134*$H$134,2)</f>
        <v>0</v>
      </c>
      <c r="BL134" s="90" t="s">
        <v>193</v>
      </c>
      <c r="BM134" s="90" t="s">
        <v>256</v>
      </c>
    </row>
    <row r="135" spans="2:65" s="6" customFormat="1" ht="13.5" customHeight="1">
      <c r="B135" s="86"/>
      <c r="C135" s="161" t="s">
        <v>257</v>
      </c>
      <c r="D135" s="161" t="s">
        <v>127</v>
      </c>
      <c r="E135" s="159" t="s">
        <v>258</v>
      </c>
      <c r="F135" s="160" t="s">
        <v>259</v>
      </c>
      <c r="G135" s="161" t="s">
        <v>144</v>
      </c>
      <c r="H135" s="162">
        <v>1</v>
      </c>
      <c r="I135" s="163"/>
      <c r="J135" s="164">
        <f>ROUND($I$135*$H$135,2)</f>
        <v>0</v>
      </c>
      <c r="K135" s="160" t="s">
        <v>131</v>
      </c>
      <c r="L135" s="132"/>
      <c r="M135" s="165"/>
      <c r="N135" s="166" t="s">
        <v>41</v>
      </c>
      <c r="O135" s="87"/>
      <c r="P135" s="167">
        <f>$O$135*$H$135</f>
        <v>0</v>
      </c>
      <c r="Q135" s="167">
        <v>0</v>
      </c>
      <c r="R135" s="167">
        <f>$Q$135*$H$135</f>
        <v>0</v>
      </c>
      <c r="S135" s="167">
        <v>0</v>
      </c>
      <c r="T135" s="168">
        <f>$S$135*$H$135</f>
        <v>0</v>
      </c>
      <c r="AR135" s="90" t="s">
        <v>193</v>
      </c>
      <c r="AT135" s="90" t="s">
        <v>127</v>
      </c>
      <c r="AU135" s="90" t="s">
        <v>78</v>
      </c>
      <c r="AY135" s="90" t="s">
        <v>124</v>
      </c>
      <c r="BE135" s="169">
        <f>IF($N$135="základní",$J$135,0)</f>
        <v>0</v>
      </c>
      <c r="BF135" s="169">
        <f>IF($N$135="snížená",$J$135,0)</f>
        <v>0</v>
      </c>
      <c r="BG135" s="169">
        <f>IF($N$135="zákl. přenesená",$J$135,0)</f>
        <v>0</v>
      </c>
      <c r="BH135" s="169">
        <f>IF($N$135="sníž. přenesená",$J$135,0)</f>
        <v>0</v>
      </c>
      <c r="BI135" s="169">
        <f>IF($N$135="nulová",$J$135,0)</f>
        <v>0</v>
      </c>
      <c r="BJ135" s="90" t="s">
        <v>21</v>
      </c>
      <c r="BK135" s="169">
        <f>ROUND($I$135*$H$135,2)</f>
        <v>0</v>
      </c>
      <c r="BL135" s="90" t="s">
        <v>193</v>
      </c>
      <c r="BM135" s="90" t="s">
        <v>260</v>
      </c>
    </row>
    <row r="136" spans="2:65" s="6" customFormat="1" ht="13.5" customHeight="1">
      <c r="B136" s="86"/>
      <c r="C136" s="161" t="s">
        <v>261</v>
      </c>
      <c r="D136" s="161" t="s">
        <v>127</v>
      </c>
      <c r="E136" s="159" t="s">
        <v>262</v>
      </c>
      <c r="F136" s="160" t="s">
        <v>263</v>
      </c>
      <c r="G136" s="161" t="s">
        <v>144</v>
      </c>
      <c r="H136" s="162">
        <v>5</v>
      </c>
      <c r="I136" s="163"/>
      <c r="J136" s="164">
        <f>ROUND($I$136*$H$136,2)</f>
        <v>0</v>
      </c>
      <c r="K136" s="160"/>
      <c r="L136" s="132"/>
      <c r="M136" s="165"/>
      <c r="N136" s="166" t="s">
        <v>41</v>
      </c>
      <c r="O136" s="87"/>
      <c r="P136" s="167">
        <f>$O$136*$H$136</f>
        <v>0</v>
      </c>
      <c r="Q136" s="167">
        <v>0</v>
      </c>
      <c r="R136" s="167">
        <f>$Q$136*$H$136</f>
        <v>0</v>
      </c>
      <c r="S136" s="167">
        <v>0.0007</v>
      </c>
      <c r="T136" s="168">
        <f>$S$136*$H$136</f>
        <v>0.0035</v>
      </c>
      <c r="AR136" s="90" t="s">
        <v>193</v>
      </c>
      <c r="AT136" s="90" t="s">
        <v>127</v>
      </c>
      <c r="AU136" s="90" t="s">
        <v>78</v>
      </c>
      <c r="AY136" s="90" t="s">
        <v>124</v>
      </c>
      <c r="BE136" s="169">
        <f>IF($N$136="základní",$J$136,0)</f>
        <v>0</v>
      </c>
      <c r="BF136" s="169">
        <f>IF($N$136="snížená",$J$136,0)</f>
        <v>0</v>
      </c>
      <c r="BG136" s="169">
        <f>IF($N$136="zákl. přenesená",$J$136,0)</f>
        <v>0</v>
      </c>
      <c r="BH136" s="169">
        <f>IF($N$136="sníž. přenesená",$J$136,0)</f>
        <v>0</v>
      </c>
      <c r="BI136" s="169">
        <f>IF($N$136="nulová",$J$136,0)</f>
        <v>0</v>
      </c>
      <c r="BJ136" s="90" t="s">
        <v>21</v>
      </c>
      <c r="BK136" s="169">
        <f>ROUND($I$136*$H$136,2)</f>
        <v>0</v>
      </c>
      <c r="BL136" s="90" t="s">
        <v>193</v>
      </c>
      <c r="BM136" s="90" t="s">
        <v>264</v>
      </c>
    </row>
    <row r="137" spans="2:65" s="6" customFormat="1" ht="13.5" customHeight="1">
      <c r="B137" s="86"/>
      <c r="C137" s="179" t="s">
        <v>265</v>
      </c>
      <c r="D137" s="179" t="s">
        <v>164</v>
      </c>
      <c r="E137" s="180" t="s">
        <v>266</v>
      </c>
      <c r="F137" s="181" t="s">
        <v>267</v>
      </c>
      <c r="G137" s="179" t="s">
        <v>144</v>
      </c>
      <c r="H137" s="182">
        <v>5</v>
      </c>
      <c r="I137" s="183"/>
      <c r="J137" s="184">
        <f>ROUND($I$137*$H$137,2)</f>
        <v>0</v>
      </c>
      <c r="K137" s="181"/>
      <c r="L137" s="185"/>
      <c r="M137" s="186"/>
      <c r="N137" s="187" t="s">
        <v>41</v>
      </c>
      <c r="O137" s="87"/>
      <c r="P137" s="167">
        <f>$O$137*$H$137</f>
        <v>0</v>
      </c>
      <c r="Q137" s="167">
        <v>0.00085</v>
      </c>
      <c r="R137" s="167">
        <f>$Q$137*$H$137</f>
        <v>0.0042499999999999994</v>
      </c>
      <c r="S137" s="167">
        <v>0</v>
      </c>
      <c r="T137" s="168">
        <f>$S$137*$H$137</f>
        <v>0</v>
      </c>
      <c r="AR137" s="90" t="s">
        <v>227</v>
      </c>
      <c r="AT137" s="90" t="s">
        <v>164</v>
      </c>
      <c r="AU137" s="90" t="s">
        <v>78</v>
      </c>
      <c r="AY137" s="90" t="s">
        <v>124</v>
      </c>
      <c r="BE137" s="169">
        <f>IF($N$137="základní",$J$137,0)</f>
        <v>0</v>
      </c>
      <c r="BF137" s="169">
        <f>IF($N$137="snížená",$J$137,0)</f>
        <v>0</v>
      </c>
      <c r="BG137" s="169">
        <f>IF($N$137="zákl. přenesená",$J$137,0)</f>
        <v>0</v>
      </c>
      <c r="BH137" s="169">
        <f>IF($N$137="sníž. přenesená",$J$137,0)</f>
        <v>0</v>
      </c>
      <c r="BI137" s="169">
        <f>IF($N$137="nulová",$J$137,0)</f>
        <v>0</v>
      </c>
      <c r="BJ137" s="90" t="s">
        <v>21</v>
      </c>
      <c r="BK137" s="169">
        <f>ROUND($I$137*$H$137,2)</f>
        <v>0</v>
      </c>
      <c r="BL137" s="90" t="s">
        <v>193</v>
      </c>
      <c r="BM137" s="90" t="s">
        <v>268</v>
      </c>
    </row>
    <row r="138" spans="2:65" s="6" customFormat="1" ht="13.5" customHeight="1">
      <c r="B138" s="86"/>
      <c r="C138" s="161" t="s">
        <v>269</v>
      </c>
      <c r="D138" s="161" t="s">
        <v>127</v>
      </c>
      <c r="E138" s="159" t="s">
        <v>270</v>
      </c>
      <c r="F138" s="160" t="s">
        <v>271</v>
      </c>
      <c r="G138" s="161" t="s">
        <v>144</v>
      </c>
      <c r="H138" s="162">
        <v>3</v>
      </c>
      <c r="I138" s="163"/>
      <c r="J138" s="164">
        <f>ROUND($I$138*$H$138,2)</f>
        <v>0</v>
      </c>
      <c r="K138" s="160" t="s">
        <v>131</v>
      </c>
      <c r="L138" s="132"/>
      <c r="M138" s="165"/>
      <c r="N138" s="166" t="s">
        <v>41</v>
      </c>
      <c r="O138" s="87"/>
      <c r="P138" s="167">
        <f>$O$138*$H$138</f>
        <v>0</v>
      </c>
      <c r="Q138" s="167">
        <v>0</v>
      </c>
      <c r="R138" s="167">
        <f>$Q$138*$H$138</f>
        <v>0</v>
      </c>
      <c r="S138" s="167">
        <v>0.0035</v>
      </c>
      <c r="T138" s="168">
        <f>$S$138*$H$138</f>
        <v>0.0105</v>
      </c>
      <c r="AR138" s="90" t="s">
        <v>193</v>
      </c>
      <c r="AT138" s="90" t="s">
        <v>127</v>
      </c>
      <c r="AU138" s="90" t="s">
        <v>78</v>
      </c>
      <c r="AY138" s="90" t="s">
        <v>124</v>
      </c>
      <c r="BE138" s="169">
        <f>IF($N$138="základní",$J$138,0)</f>
        <v>0</v>
      </c>
      <c r="BF138" s="169">
        <f>IF($N$138="snížená",$J$138,0)</f>
        <v>0</v>
      </c>
      <c r="BG138" s="169">
        <f>IF($N$138="zákl. přenesená",$J$138,0)</f>
        <v>0</v>
      </c>
      <c r="BH138" s="169">
        <f>IF($N$138="sníž. přenesená",$J$138,0)</f>
        <v>0</v>
      </c>
      <c r="BI138" s="169">
        <f>IF($N$138="nulová",$J$138,0)</f>
        <v>0</v>
      </c>
      <c r="BJ138" s="90" t="s">
        <v>21</v>
      </c>
      <c r="BK138" s="169">
        <f>ROUND($I$138*$H$138,2)</f>
        <v>0</v>
      </c>
      <c r="BL138" s="90" t="s">
        <v>193</v>
      </c>
      <c r="BM138" s="90" t="s">
        <v>272</v>
      </c>
    </row>
    <row r="139" spans="2:65" s="6" customFormat="1" ht="13.5" customHeight="1">
      <c r="B139" s="86"/>
      <c r="C139" s="179" t="s">
        <v>273</v>
      </c>
      <c r="D139" s="179" t="s">
        <v>164</v>
      </c>
      <c r="E139" s="180" t="s">
        <v>274</v>
      </c>
      <c r="F139" s="181" t="s">
        <v>275</v>
      </c>
      <c r="G139" s="179" t="s">
        <v>144</v>
      </c>
      <c r="H139" s="182">
        <v>3</v>
      </c>
      <c r="I139" s="183"/>
      <c r="J139" s="184">
        <f>ROUND($I$139*$H$139,2)</f>
        <v>0</v>
      </c>
      <c r="K139" s="181" t="s">
        <v>131</v>
      </c>
      <c r="L139" s="185"/>
      <c r="M139" s="186"/>
      <c r="N139" s="187" t="s">
        <v>41</v>
      </c>
      <c r="O139" s="87"/>
      <c r="P139" s="167">
        <f>$O$139*$H$139</f>
        <v>0</v>
      </c>
      <c r="Q139" s="167">
        <v>0.0047</v>
      </c>
      <c r="R139" s="167">
        <f>$Q$139*$H$139</f>
        <v>0.014100000000000001</v>
      </c>
      <c r="S139" s="167">
        <v>0</v>
      </c>
      <c r="T139" s="168">
        <f>$S$139*$H$139</f>
        <v>0</v>
      </c>
      <c r="AR139" s="90" t="s">
        <v>227</v>
      </c>
      <c r="AT139" s="90" t="s">
        <v>164</v>
      </c>
      <c r="AU139" s="90" t="s">
        <v>78</v>
      </c>
      <c r="AY139" s="90" t="s">
        <v>124</v>
      </c>
      <c r="BE139" s="169">
        <f>IF($N$139="základní",$J$139,0)</f>
        <v>0</v>
      </c>
      <c r="BF139" s="169">
        <f>IF($N$139="snížená",$J$139,0)</f>
        <v>0</v>
      </c>
      <c r="BG139" s="169">
        <f>IF($N$139="zákl. přenesená",$J$139,0)</f>
        <v>0</v>
      </c>
      <c r="BH139" s="169">
        <f>IF($N$139="sníž. přenesená",$J$139,0)</f>
        <v>0</v>
      </c>
      <c r="BI139" s="169">
        <f>IF($N$139="nulová",$J$139,0)</f>
        <v>0</v>
      </c>
      <c r="BJ139" s="90" t="s">
        <v>21</v>
      </c>
      <c r="BK139" s="169">
        <f>ROUND($I$139*$H$139,2)</f>
        <v>0</v>
      </c>
      <c r="BL139" s="90" t="s">
        <v>193</v>
      </c>
      <c r="BM139" s="90" t="s">
        <v>276</v>
      </c>
    </row>
    <row r="140" spans="2:65" s="6" customFormat="1" ht="13.5" customHeight="1">
      <c r="B140" s="86"/>
      <c r="C140" s="161" t="s">
        <v>227</v>
      </c>
      <c r="D140" s="161" t="s">
        <v>127</v>
      </c>
      <c r="E140" s="159" t="s">
        <v>277</v>
      </c>
      <c r="F140" s="160" t="s">
        <v>278</v>
      </c>
      <c r="G140" s="161" t="s">
        <v>144</v>
      </c>
      <c r="H140" s="162">
        <v>2</v>
      </c>
      <c r="I140" s="163"/>
      <c r="J140" s="164">
        <f>ROUND($I$140*$H$140,2)</f>
        <v>0</v>
      </c>
      <c r="K140" s="160" t="s">
        <v>131</v>
      </c>
      <c r="L140" s="132"/>
      <c r="M140" s="165"/>
      <c r="N140" s="166" t="s">
        <v>41</v>
      </c>
      <c r="O140" s="87"/>
      <c r="P140" s="167">
        <f>$O$140*$H$140</f>
        <v>0</v>
      </c>
      <c r="Q140" s="167">
        <v>0.0004</v>
      </c>
      <c r="R140" s="167">
        <f>$Q$140*$H$140</f>
        <v>0.0008</v>
      </c>
      <c r="S140" s="167">
        <v>0</v>
      </c>
      <c r="T140" s="168">
        <f>$S$140*$H$140</f>
        <v>0</v>
      </c>
      <c r="AR140" s="90" t="s">
        <v>193</v>
      </c>
      <c r="AT140" s="90" t="s">
        <v>127</v>
      </c>
      <c r="AU140" s="90" t="s">
        <v>78</v>
      </c>
      <c r="AY140" s="90" t="s">
        <v>124</v>
      </c>
      <c r="BE140" s="169">
        <f>IF($N$140="základní",$J$140,0)</f>
        <v>0</v>
      </c>
      <c r="BF140" s="169">
        <f>IF($N$140="snížená",$J$140,0)</f>
        <v>0</v>
      </c>
      <c r="BG140" s="169">
        <f>IF($N$140="zákl. přenesená",$J$140,0)</f>
        <v>0</v>
      </c>
      <c r="BH140" s="169">
        <f>IF($N$140="sníž. přenesená",$J$140,0)</f>
        <v>0</v>
      </c>
      <c r="BI140" s="169">
        <f>IF($N$140="nulová",$J$140,0)</f>
        <v>0</v>
      </c>
      <c r="BJ140" s="90" t="s">
        <v>21</v>
      </c>
      <c r="BK140" s="169">
        <f>ROUND($I$140*$H$140,2)</f>
        <v>0</v>
      </c>
      <c r="BL140" s="90" t="s">
        <v>193</v>
      </c>
      <c r="BM140" s="90" t="s">
        <v>279</v>
      </c>
    </row>
    <row r="141" spans="2:65" s="6" customFormat="1" ht="13.5" customHeight="1">
      <c r="B141" s="86"/>
      <c r="C141" s="179" t="s">
        <v>280</v>
      </c>
      <c r="D141" s="179" t="s">
        <v>164</v>
      </c>
      <c r="E141" s="180" t="s">
        <v>281</v>
      </c>
      <c r="F141" s="181" t="s">
        <v>282</v>
      </c>
      <c r="G141" s="179" t="s">
        <v>144</v>
      </c>
      <c r="H141" s="182">
        <v>2</v>
      </c>
      <c r="I141" s="183"/>
      <c r="J141" s="184">
        <f>ROUND($I$141*$H$141,2)</f>
        <v>0</v>
      </c>
      <c r="K141" s="181" t="s">
        <v>131</v>
      </c>
      <c r="L141" s="185"/>
      <c r="M141" s="186"/>
      <c r="N141" s="187" t="s">
        <v>41</v>
      </c>
      <c r="O141" s="87"/>
      <c r="P141" s="167">
        <f>$O$141*$H$141</f>
        <v>0</v>
      </c>
      <c r="Q141" s="167">
        <v>0.019</v>
      </c>
      <c r="R141" s="167">
        <f>$Q$141*$H$141</f>
        <v>0.038</v>
      </c>
      <c r="S141" s="167">
        <v>0</v>
      </c>
      <c r="T141" s="168">
        <f>$S$141*$H$141</f>
        <v>0</v>
      </c>
      <c r="AR141" s="90" t="s">
        <v>227</v>
      </c>
      <c r="AT141" s="90" t="s">
        <v>164</v>
      </c>
      <c r="AU141" s="90" t="s">
        <v>78</v>
      </c>
      <c r="AY141" s="90" t="s">
        <v>124</v>
      </c>
      <c r="BE141" s="169">
        <f>IF($N$141="základní",$J$141,0)</f>
        <v>0</v>
      </c>
      <c r="BF141" s="169">
        <f>IF($N$141="snížená",$J$141,0)</f>
        <v>0</v>
      </c>
      <c r="BG141" s="169">
        <f>IF($N$141="zákl. přenesená",$J$141,0)</f>
        <v>0</v>
      </c>
      <c r="BH141" s="169">
        <f>IF($N$141="sníž. přenesená",$J$141,0)</f>
        <v>0</v>
      </c>
      <c r="BI141" s="169">
        <f>IF($N$141="nulová",$J$141,0)</f>
        <v>0</v>
      </c>
      <c r="BJ141" s="90" t="s">
        <v>21</v>
      </c>
      <c r="BK141" s="169">
        <f>ROUND($I$141*$H$141,2)</f>
        <v>0</v>
      </c>
      <c r="BL141" s="90" t="s">
        <v>193</v>
      </c>
      <c r="BM141" s="90" t="s">
        <v>283</v>
      </c>
    </row>
    <row r="142" spans="2:63" s="145" customFormat="1" ht="30" customHeight="1">
      <c r="B142" s="146"/>
      <c r="C142" s="147"/>
      <c r="D142" s="147" t="s">
        <v>69</v>
      </c>
      <c r="E142" s="156" t="s">
        <v>284</v>
      </c>
      <c r="F142" s="156" t="s">
        <v>285</v>
      </c>
      <c r="G142" s="147"/>
      <c r="H142" s="147"/>
      <c r="J142" s="157">
        <f>$BK$142</f>
        <v>0</v>
      </c>
      <c r="K142" s="147"/>
      <c r="L142" s="150"/>
      <c r="M142" s="151"/>
      <c r="N142" s="147"/>
      <c r="O142" s="147"/>
      <c r="P142" s="152">
        <f>SUM($P$143:$P$145)</f>
        <v>0</v>
      </c>
      <c r="Q142" s="147"/>
      <c r="R142" s="152">
        <f>SUM($R$143:$R$145)</f>
        <v>0.0012000000000000001</v>
      </c>
      <c r="S142" s="147"/>
      <c r="T142" s="153">
        <f>SUM($T$143:$T$145)</f>
        <v>0.001</v>
      </c>
      <c r="AR142" s="154" t="s">
        <v>78</v>
      </c>
      <c r="AT142" s="154" t="s">
        <v>69</v>
      </c>
      <c r="AU142" s="154" t="s">
        <v>21</v>
      </c>
      <c r="AY142" s="154" t="s">
        <v>124</v>
      </c>
      <c r="BK142" s="155">
        <f>SUM($BK$143:$BK$145)</f>
        <v>0</v>
      </c>
    </row>
    <row r="143" spans="2:65" s="6" customFormat="1" ht="13.5" customHeight="1">
      <c r="B143" s="86"/>
      <c r="C143" s="161" t="s">
        <v>286</v>
      </c>
      <c r="D143" s="161" t="s">
        <v>127</v>
      </c>
      <c r="E143" s="159" t="s">
        <v>287</v>
      </c>
      <c r="F143" s="160" t="s">
        <v>288</v>
      </c>
      <c r="G143" s="161" t="s">
        <v>144</v>
      </c>
      <c r="H143" s="162">
        <v>1</v>
      </c>
      <c r="I143" s="163"/>
      <c r="J143" s="164">
        <f>ROUND($I$143*$H$143,2)</f>
        <v>0</v>
      </c>
      <c r="K143" s="160" t="s">
        <v>131</v>
      </c>
      <c r="L143" s="132"/>
      <c r="M143" s="165"/>
      <c r="N143" s="166" t="s">
        <v>41</v>
      </c>
      <c r="O143" s="87"/>
      <c r="P143" s="167">
        <f>$O$143*$H$143</f>
        <v>0</v>
      </c>
      <c r="Q143" s="167">
        <v>0</v>
      </c>
      <c r="R143" s="167">
        <f>$Q$143*$H$143</f>
        <v>0</v>
      </c>
      <c r="S143" s="167">
        <v>0.001</v>
      </c>
      <c r="T143" s="168">
        <f>$S$143*$H$143</f>
        <v>0.001</v>
      </c>
      <c r="AR143" s="90" t="s">
        <v>193</v>
      </c>
      <c r="AT143" s="90" t="s">
        <v>127</v>
      </c>
      <c r="AU143" s="90" t="s">
        <v>78</v>
      </c>
      <c r="AY143" s="90" t="s">
        <v>124</v>
      </c>
      <c r="BE143" s="169">
        <f>IF($N$143="základní",$J$143,0)</f>
        <v>0</v>
      </c>
      <c r="BF143" s="169">
        <f>IF($N$143="snížená",$J$143,0)</f>
        <v>0</v>
      </c>
      <c r="BG143" s="169">
        <f>IF($N$143="zákl. přenesená",$J$143,0)</f>
        <v>0</v>
      </c>
      <c r="BH143" s="169">
        <f>IF($N$143="sníž. přenesená",$J$143,0)</f>
        <v>0</v>
      </c>
      <c r="BI143" s="169">
        <f>IF($N$143="nulová",$J$143,0)</f>
        <v>0</v>
      </c>
      <c r="BJ143" s="90" t="s">
        <v>21</v>
      </c>
      <c r="BK143" s="169">
        <f>ROUND($I$143*$H$143,2)</f>
        <v>0</v>
      </c>
      <c r="BL143" s="90" t="s">
        <v>193</v>
      </c>
      <c r="BM143" s="90" t="s">
        <v>289</v>
      </c>
    </row>
    <row r="144" spans="2:65" s="6" customFormat="1" ht="13.5" customHeight="1">
      <c r="B144" s="86"/>
      <c r="C144" s="161" t="s">
        <v>290</v>
      </c>
      <c r="D144" s="161" t="s">
        <v>127</v>
      </c>
      <c r="E144" s="159" t="s">
        <v>291</v>
      </c>
      <c r="F144" s="160" t="s">
        <v>292</v>
      </c>
      <c r="G144" s="161" t="s">
        <v>293</v>
      </c>
      <c r="H144" s="162">
        <v>20</v>
      </c>
      <c r="I144" s="163"/>
      <c r="J144" s="164">
        <f>ROUND($I$144*$H$144,2)</f>
        <v>0</v>
      </c>
      <c r="K144" s="160" t="s">
        <v>131</v>
      </c>
      <c r="L144" s="132"/>
      <c r="M144" s="165"/>
      <c r="N144" s="166" t="s">
        <v>41</v>
      </c>
      <c r="O144" s="87"/>
      <c r="P144" s="167">
        <f>$O$144*$H$144</f>
        <v>0</v>
      </c>
      <c r="Q144" s="167">
        <v>6E-05</v>
      </c>
      <c r="R144" s="167">
        <f>$Q$144*$H$144</f>
        <v>0.0012000000000000001</v>
      </c>
      <c r="S144" s="167">
        <v>0</v>
      </c>
      <c r="T144" s="168">
        <f>$S$144*$H$144</f>
        <v>0</v>
      </c>
      <c r="AR144" s="90" t="s">
        <v>193</v>
      </c>
      <c r="AT144" s="90" t="s">
        <v>127</v>
      </c>
      <c r="AU144" s="90" t="s">
        <v>78</v>
      </c>
      <c r="AY144" s="90" t="s">
        <v>124</v>
      </c>
      <c r="BE144" s="169">
        <f>IF($N$144="základní",$J$144,0)</f>
        <v>0</v>
      </c>
      <c r="BF144" s="169">
        <f>IF($N$144="snížená",$J$144,0)</f>
        <v>0</v>
      </c>
      <c r="BG144" s="169">
        <f>IF($N$144="zákl. přenesená",$J$144,0)</f>
        <v>0</v>
      </c>
      <c r="BH144" s="169">
        <f>IF($N$144="sníž. přenesená",$J$144,0)</f>
        <v>0</v>
      </c>
      <c r="BI144" s="169">
        <f>IF($N$144="nulová",$J$144,0)</f>
        <v>0</v>
      </c>
      <c r="BJ144" s="90" t="s">
        <v>21</v>
      </c>
      <c r="BK144" s="169">
        <f>ROUND($I$144*$H$144,2)</f>
        <v>0</v>
      </c>
      <c r="BL144" s="90" t="s">
        <v>193</v>
      </c>
      <c r="BM144" s="90" t="s">
        <v>294</v>
      </c>
    </row>
    <row r="145" spans="2:65" s="6" customFormat="1" ht="13.5" customHeight="1">
      <c r="B145" s="86"/>
      <c r="C145" s="179" t="s">
        <v>295</v>
      </c>
      <c r="D145" s="179" t="s">
        <v>164</v>
      </c>
      <c r="E145" s="180" t="s">
        <v>296</v>
      </c>
      <c r="F145" s="181" t="s">
        <v>297</v>
      </c>
      <c r="G145" s="179" t="s">
        <v>293</v>
      </c>
      <c r="H145" s="182">
        <v>20</v>
      </c>
      <c r="I145" s="183"/>
      <c r="J145" s="184">
        <f>ROUND($I$145*$H$145,2)</f>
        <v>0</v>
      </c>
      <c r="K145" s="181"/>
      <c r="L145" s="185"/>
      <c r="M145" s="186"/>
      <c r="N145" s="187" t="s">
        <v>41</v>
      </c>
      <c r="O145" s="87"/>
      <c r="P145" s="167">
        <f>$O$145*$H$145</f>
        <v>0</v>
      </c>
      <c r="Q145" s="167">
        <v>0</v>
      </c>
      <c r="R145" s="167">
        <f>$Q$145*$H$145</f>
        <v>0</v>
      </c>
      <c r="S145" s="167">
        <v>0</v>
      </c>
      <c r="T145" s="168">
        <f>$S$145*$H$145</f>
        <v>0</v>
      </c>
      <c r="AR145" s="90" t="s">
        <v>227</v>
      </c>
      <c r="AT145" s="90" t="s">
        <v>164</v>
      </c>
      <c r="AU145" s="90" t="s">
        <v>78</v>
      </c>
      <c r="AY145" s="90" t="s">
        <v>124</v>
      </c>
      <c r="BE145" s="169">
        <f>IF($N$145="základní",$J$145,0)</f>
        <v>0</v>
      </c>
      <c r="BF145" s="169">
        <f>IF($N$145="snížená",$J$145,0)</f>
        <v>0</v>
      </c>
      <c r="BG145" s="169">
        <f>IF($N$145="zákl. přenesená",$J$145,0)</f>
        <v>0</v>
      </c>
      <c r="BH145" s="169">
        <f>IF($N$145="sníž. přenesená",$J$145,0)</f>
        <v>0</v>
      </c>
      <c r="BI145" s="169">
        <f>IF($N$145="nulová",$J$145,0)</f>
        <v>0</v>
      </c>
      <c r="BJ145" s="90" t="s">
        <v>21</v>
      </c>
      <c r="BK145" s="169">
        <f>ROUND($I$145*$H$145,2)</f>
        <v>0</v>
      </c>
      <c r="BL145" s="90" t="s">
        <v>193</v>
      </c>
      <c r="BM145" s="90" t="s">
        <v>298</v>
      </c>
    </row>
    <row r="146" spans="2:63" s="145" customFormat="1" ht="30" customHeight="1">
      <c r="B146" s="146"/>
      <c r="C146" s="147"/>
      <c r="D146" s="147" t="s">
        <v>69</v>
      </c>
      <c r="E146" s="156" t="s">
        <v>299</v>
      </c>
      <c r="F146" s="156" t="s">
        <v>300</v>
      </c>
      <c r="G146" s="147"/>
      <c r="H146" s="147"/>
      <c r="J146" s="157">
        <f>$BK$146</f>
        <v>0</v>
      </c>
      <c r="K146" s="147"/>
      <c r="L146" s="150"/>
      <c r="M146" s="151"/>
      <c r="N146" s="147"/>
      <c r="O146" s="147"/>
      <c r="P146" s="152">
        <f>SUM($P$147:$P$149)</f>
        <v>0</v>
      </c>
      <c r="Q146" s="147"/>
      <c r="R146" s="152">
        <f>SUM($R$147:$R$149)</f>
        <v>0.8583000000000001</v>
      </c>
      <c r="S146" s="147"/>
      <c r="T146" s="153">
        <f>SUM($T$147:$T$149)</f>
        <v>0</v>
      </c>
      <c r="AR146" s="154" t="s">
        <v>78</v>
      </c>
      <c r="AT146" s="154" t="s">
        <v>69</v>
      </c>
      <c r="AU146" s="154" t="s">
        <v>21</v>
      </c>
      <c r="AY146" s="154" t="s">
        <v>124</v>
      </c>
      <c r="BK146" s="155">
        <f>SUM($BK$147:$BK$149)</f>
        <v>0</v>
      </c>
    </row>
    <row r="147" spans="2:65" s="6" customFormat="1" ht="13.5" customHeight="1">
      <c r="B147" s="86"/>
      <c r="C147" s="161" t="s">
        <v>301</v>
      </c>
      <c r="D147" s="161" t="s">
        <v>127</v>
      </c>
      <c r="E147" s="159" t="s">
        <v>302</v>
      </c>
      <c r="F147" s="160" t="s">
        <v>303</v>
      </c>
      <c r="G147" s="161" t="s">
        <v>136</v>
      </c>
      <c r="H147" s="162">
        <v>572.2</v>
      </c>
      <c r="I147" s="163"/>
      <c r="J147" s="164">
        <f>ROUND($I$147*$H$147,2)</f>
        <v>0</v>
      </c>
      <c r="K147" s="160"/>
      <c r="L147" s="132"/>
      <c r="M147" s="165"/>
      <c r="N147" s="166" t="s">
        <v>41</v>
      </c>
      <c r="O147" s="87"/>
      <c r="P147" s="167">
        <f>$O$147*$H$147</f>
        <v>0</v>
      </c>
      <c r="Q147" s="167">
        <v>0.0005</v>
      </c>
      <c r="R147" s="167">
        <f>$Q$147*$H$147</f>
        <v>0.2861</v>
      </c>
      <c r="S147" s="167">
        <v>0</v>
      </c>
      <c r="T147" s="168">
        <f>$S$147*$H$147</f>
        <v>0</v>
      </c>
      <c r="AR147" s="90" t="s">
        <v>193</v>
      </c>
      <c r="AT147" s="90" t="s">
        <v>127</v>
      </c>
      <c r="AU147" s="90" t="s">
        <v>78</v>
      </c>
      <c r="AY147" s="90" t="s">
        <v>124</v>
      </c>
      <c r="BE147" s="169">
        <f>IF($N$147="základní",$J$147,0)</f>
        <v>0</v>
      </c>
      <c r="BF147" s="169">
        <f>IF($N$147="snížená",$J$147,0)</f>
        <v>0</v>
      </c>
      <c r="BG147" s="169">
        <f>IF($N$147="zákl. přenesená",$J$147,0)</f>
        <v>0</v>
      </c>
      <c r="BH147" s="169">
        <f>IF($N$147="sníž. přenesená",$J$147,0)</f>
        <v>0</v>
      </c>
      <c r="BI147" s="169">
        <f>IF($N$147="nulová",$J$147,0)</f>
        <v>0</v>
      </c>
      <c r="BJ147" s="90" t="s">
        <v>21</v>
      </c>
      <c r="BK147" s="169">
        <f>ROUND($I$147*$H$147,2)</f>
        <v>0</v>
      </c>
      <c r="BL147" s="90" t="s">
        <v>193</v>
      </c>
      <c r="BM147" s="90" t="s">
        <v>304</v>
      </c>
    </row>
    <row r="148" spans="2:51" s="6" customFormat="1" ht="13.5" customHeight="1">
      <c r="B148" s="170"/>
      <c r="C148" s="171"/>
      <c r="D148" s="172" t="s">
        <v>138</v>
      </c>
      <c r="E148" s="173"/>
      <c r="F148" s="173" t="s">
        <v>305</v>
      </c>
      <c r="G148" s="171"/>
      <c r="H148" s="174">
        <v>572.2</v>
      </c>
      <c r="J148" s="171"/>
      <c r="K148" s="171"/>
      <c r="L148" s="175"/>
      <c r="M148" s="176"/>
      <c r="N148" s="171"/>
      <c r="O148" s="171"/>
      <c r="P148" s="171"/>
      <c r="Q148" s="171"/>
      <c r="R148" s="171"/>
      <c r="S148" s="171"/>
      <c r="T148" s="177"/>
      <c r="AT148" s="178" t="s">
        <v>138</v>
      </c>
      <c r="AU148" s="178" t="s">
        <v>78</v>
      </c>
      <c r="AV148" s="178" t="s">
        <v>78</v>
      </c>
      <c r="AW148" s="178" t="s">
        <v>96</v>
      </c>
      <c r="AX148" s="178" t="s">
        <v>21</v>
      </c>
      <c r="AY148" s="178" t="s">
        <v>124</v>
      </c>
    </row>
    <row r="149" spans="2:65" s="6" customFormat="1" ht="13.5" customHeight="1">
      <c r="B149" s="86"/>
      <c r="C149" s="197" t="s">
        <v>306</v>
      </c>
      <c r="D149" s="197" t="s">
        <v>164</v>
      </c>
      <c r="E149" s="180" t="s">
        <v>307</v>
      </c>
      <c r="F149" s="181" t="s">
        <v>308</v>
      </c>
      <c r="G149" s="179" t="s">
        <v>136</v>
      </c>
      <c r="H149" s="182">
        <v>572.2</v>
      </c>
      <c r="I149" s="183"/>
      <c r="J149" s="184">
        <f>ROUND($I$149*$H$149,2)</f>
        <v>0</v>
      </c>
      <c r="K149" s="181" t="s">
        <v>131</v>
      </c>
      <c r="L149" s="185"/>
      <c r="M149" s="186"/>
      <c r="N149" s="187" t="s">
        <v>41</v>
      </c>
      <c r="O149" s="87"/>
      <c r="P149" s="167">
        <f>$O$149*$H$149</f>
        <v>0</v>
      </c>
      <c r="Q149" s="167">
        <v>0.001</v>
      </c>
      <c r="R149" s="167">
        <f>$Q$149*$H$149</f>
        <v>0.5722</v>
      </c>
      <c r="S149" s="167">
        <v>0</v>
      </c>
      <c r="T149" s="168">
        <f>$S$149*$H$149</f>
        <v>0</v>
      </c>
      <c r="AR149" s="90" t="s">
        <v>227</v>
      </c>
      <c r="AT149" s="90" t="s">
        <v>164</v>
      </c>
      <c r="AU149" s="90" t="s">
        <v>78</v>
      </c>
      <c r="AY149" s="6" t="s">
        <v>124</v>
      </c>
      <c r="BE149" s="169">
        <f>IF($N$149="základní",$J$149,0)</f>
        <v>0</v>
      </c>
      <c r="BF149" s="169">
        <f>IF($N$149="snížená",$J$149,0)</f>
        <v>0</v>
      </c>
      <c r="BG149" s="169">
        <f>IF($N$149="zákl. přenesená",$J$149,0)</f>
        <v>0</v>
      </c>
      <c r="BH149" s="169">
        <f>IF($N$149="sníž. přenesená",$J$149,0)</f>
        <v>0</v>
      </c>
      <c r="BI149" s="169">
        <f>IF($N$149="nulová",$J$149,0)</f>
        <v>0</v>
      </c>
      <c r="BJ149" s="90" t="s">
        <v>21</v>
      </c>
      <c r="BK149" s="169">
        <f>ROUND($I$149*$H$149,2)</f>
        <v>0</v>
      </c>
      <c r="BL149" s="90" t="s">
        <v>193</v>
      </c>
      <c r="BM149" s="90" t="s">
        <v>309</v>
      </c>
    </row>
    <row r="150" spans="2:63" s="145" customFormat="1" ht="30" customHeight="1">
      <c r="B150" s="146"/>
      <c r="C150" s="147"/>
      <c r="D150" s="147" t="s">
        <v>69</v>
      </c>
      <c r="E150" s="156" t="s">
        <v>310</v>
      </c>
      <c r="F150" s="156" t="s">
        <v>311</v>
      </c>
      <c r="G150" s="147"/>
      <c r="H150" s="147"/>
      <c r="J150" s="157">
        <f>$BK$150</f>
        <v>0</v>
      </c>
      <c r="K150" s="147"/>
      <c r="L150" s="150"/>
      <c r="M150" s="151"/>
      <c r="N150" s="147"/>
      <c r="O150" s="147"/>
      <c r="P150" s="152">
        <f>SUM($P$151:$P$152)</f>
        <v>0</v>
      </c>
      <c r="Q150" s="147"/>
      <c r="R150" s="152">
        <f>SUM($R$151:$R$152)</f>
        <v>0.020149999999999998</v>
      </c>
      <c r="S150" s="147"/>
      <c r="T150" s="153">
        <f>SUM($T$151:$T$152)</f>
        <v>0</v>
      </c>
      <c r="AR150" s="154" t="s">
        <v>78</v>
      </c>
      <c r="AT150" s="154" t="s">
        <v>69</v>
      </c>
      <c r="AU150" s="154" t="s">
        <v>21</v>
      </c>
      <c r="AY150" s="154" t="s">
        <v>124</v>
      </c>
      <c r="BK150" s="155">
        <f>SUM($BK$151:$BK$152)</f>
        <v>0</v>
      </c>
    </row>
    <row r="151" spans="2:65" s="6" customFormat="1" ht="13.5" customHeight="1">
      <c r="B151" s="86"/>
      <c r="C151" s="161" t="s">
        <v>312</v>
      </c>
      <c r="D151" s="161" t="s">
        <v>127</v>
      </c>
      <c r="E151" s="159" t="s">
        <v>313</v>
      </c>
      <c r="F151" s="160" t="s">
        <v>314</v>
      </c>
      <c r="G151" s="161" t="s">
        <v>136</v>
      </c>
      <c r="H151" s="162">
        <v>77.5</v>
      </c>
      <c r="I151" s="163"/>
      <c r="J151" s="164">
        <f>ROUND($I$151*$H$151,2)</f>
        <v>0</v>
      </c>
      <c r="K151" s="160" t="s">
        <v>131</v>
      </c>
      <c r="L151" s="132"/>
      <c r="M151" s="165"/>
      <c r="N151" s="166" t="s">
        <v>41</v>
      </c>
      <c r="O151" s="87"/>
      <c r="P151" s="167">
        <f>$O$151*$H$151</f>
        <v>0</v>
      </c>
      <c r="Q151" s="167">
        <v>0.00026</v>
      </c>
      <c r="R151" s="167">
        <f>$Q$151*$H$151</f>
        <v>0.020149999999999998</v>
      </c>
      <c r="S151" s="167">
        <v>0</v>
      </c>
      <c r="T151" s="168">
        <f>$S$151*$H$151</f>
        <v>0</v>
      </c>
      <c r="AR151" s="90" t="s">
        <v>193</v>
      </c>
      <c r="AT151" s="90" t="s">
        <v>127</v>
      </c>
      <c r="AU151" s="90" t="s">
        <v>78</v>
      </c>
      <c r="AY151" s="90" t="s">
        <v>124</v>
      </c>
      <c r="BE151" s="169">
        <f>IF($N$151="základní",$J$151,0)</f>
        <v>0</v>
      </c>
      <c r="BF151" s="169">
        <f>IF($N$151="snížená",$J$151,0)</f>
        <v>0</v>
      </c>
      <c r="BG151" s="169">
        <f>IF($N$151="zákl. přenesená",$J$151,0)</f>
        <v>0</v>
      </c>
      <c r="BH151" s="169">
        <f>IF($N$151="sníž. přenesená",$J$151,0)</f>
        <v>0</v>
      </c>
      <c r="BI151" s="169">
        <f>IF($N$151="nulová",$J$151,0)</f>
        <v>0</v>
      </c>
      <c r="BJ151" s="90" t="s">
        <v>21</v>
      </c>
      <c r="BK151" s="169">
        <f>ROUND($I$151*$H$151,2)</f>
        <v>0</v>
      </c>
      <c r="BL151" s="90" t="s">
        <v>193</v>
      </c>
      <c r="BM151" s="90" t="s">
        <v>315</v>
      </c>
    </row>
    <row r="152" spans="2:51" s="6" customFormat="1" ht="13.5" customHeight="1">
      <c r="B152" s="170"/>
      <c r="C152" s="171"/>
      <c r="D152" s="172" t="s">
        <v>138</v>
      </c>
      <c r="E152" s="173"/>
      <c r="F152" s="173" t="s">
        <v>316</v>
      </c>
      <c r="G152" s="171"/>
      <c r="H152" s="174">
        <v>77.5</v>
      </c>
      <c r="J152" s="171"/>
      <c r="K152" s="171"/>
      <c r="L152" s="175"/>
      <c r="M152" s="198"/>
      <c r="N152" s="199"/>
      <c r="O152" s="199"/>
      <c r="P152" s="199"/>
      <c r="Q152" s="199"/>
      <c r="R152" s="199"/>
      <c r="S152" s="199"/>
      <c r="T152" s="200"/>
      <c r="AT152" s="178" t="s">
        <v>138</v>
      </c>
      <c r="AU152" s="178" t="s">
        <v>78</v>
      </c>
      <c r="AV152" s="178" t="s">
        <v>78</v>
      </c>
      <c r="AW152" s="178" t="s">
        <v>96</v>
      </c>
      <c r="AX152" s="178" t="s">
        <v>21</v>
      </c>
      <c r="AY152" s="178" t="s">
        <v>124</v>
      </c>
    </row>
    <row r="153" spans="2:12" s="6" customFormat="1" ht="7.5" customHeight="1">
      <c r="B153" s="106"/>
      <c r="C153" s="107"/>
      <c r="D153" s="107"/>
      <c r="E153" s="107"/>
      <c r="F153" s="107"/>
      <c r="G153" s="107"/>
      <c r="H153" s="107"/>
      <c r="I153" s="108"/>
      <c r="J153" s="107"/>
      <c r="K153" s="107"/>
      <c r="L153" s="132"/>
    </row>
    <row r="154" s="2" customFormat="1" ht="12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8"/>
      <c r="C1" s="248"/>
      <c r="D1" s="247" t="s">
        <v>1</v>
      </c>
      <c r="E1" s="248"/>
      <c r="F1" s="249" t="s">
        <v>557</v>
      </c>
      <c r="G1" s="254" t="s">
        <v>558</v>
      </c>
      <c r="H1" s="254"/>
      <c r="I1" s="248"/>
      <c r="J1" s="249" t="s">
        <v>559</v>
      </c>
      <c r="K1" s="247" t="s">
        <v>88</v>
      </c>
      <c r="L1" s="249" t="s">
        <v>560</v>
      </c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1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2" t="str">
        <f>'Rekapitulace stavby'!$K$6</f>
        <v>Zámek Šluknov</v>
      </c>
      <c r="F7" s="210"/>
      <c r="G7" s="210"/>
      <c r="H7" s="210"/>
      <c r="J7" s="11"/>
      <c r="K7" s="13"/>
    </row>
    <row r="8" spans="2:11" s="6" customFormat="1" ht="13.5" customHeight="1">
      <c r="B8" s="86"/>
      <c r="C8" s="87"/>
      <c r="D8" s="19" t="s">
        <v>90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25" t="s">
        <v>317</v>
      </c>
      <c r="F9" s="243"/>
      <c r="G9" s="243"/>
      <c r="H9" s="243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23</v>
      </c>
      <c r="G12" s="87"/>
      <c r="H12" s="87"/>
      <c r="I12" s="89" t="s">
        <v>24</v>
      </c>
      <c r="J12" s="52" t="str">
        <f>'Rekapitulace stavby'!$AN$8</f>
        <v>15.12.2015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>
        <f>IF('Rekapitulace stavby'!$AN$10="","",'Rekapitulace stavby'!$AN$10)</f>
      </c>
      <c r="K14" s="88"/>
    </row>
    <row r="15" spans="2:11" s="6" customFormat="1" ht="18" customHeight="1">
      <c r="B15" s="86"/>
      <c r="C15" s="87"/>
      <c r="D15" s="87"/>
      <c r="E15" s="17" t="str">
        <f>IF('Rekapitulace stavby'!$E$11="","",'Rekapitulace stavby'!$E$11)</f>
        <v> </v>
      </c>
      <c r="F15" s="87"/>
      <c r="G15" s="87"/>
      <c r="H15" s="87"/>
      <c r="I15" s="89" t="s">
        <v>30</v>
      </c>
      <c r="J15" s="17">
        <f>IF('Rekapitulace stavby'!$AN$11="","",'Rekapitulace stavby'!$AN$11)</f>
      </c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31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30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33</v>
      </c>
      <c r="E20" s="87"/>
      <c r="F20" s="87"/>
      <c r="G20" s="87"/>
      <c r="H20" s="87"/>
      <c r="I20" s="89" t="s">
        <v>29</v>
      </c>
      <c r="J20" s="17">
        <f>IF('Rekapitulace stavby'!$AN$16="","",'Rekapitulace stavby'!$AN$16)</f>
      </c>
      <c r="K20" s="88"/>
    </row>
    <row r="21" spans="2:11" s="6" customFormat="1" ht="18" customHeight="1">
      <c r="B21" s="86"/>
      <c r="C21" s="87"/>
      <c r="D21" s="87"/>
      <c r="E21" s="17" t="str">
        <f>IF('Rekapitulace stavby'!$E$17="","",'Rekapitulace stavby'!$E$17)</f>
        <v> </v>
      </c>
      <c r="F21" s="87"/>
      <c r="G21" s="87"/>
      <c r="H21" s="87"/>
      <c r="I21" s="89" t="s">
        <v>30</v>
      </c>
      <c r="J21" s="17">
        <f>IF('Rekapitulace stavby'!$AN$17="","",'Rekapitulace stavby'!$AN$17)</f>
      </c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35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13"/>
      <c r="F24" s="244"/>
      <c r="G24" s="244"/>
      <c r="H24" s="244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36</v>
      </c>
      <c r="E27" s="87"/>
      <c r="F27" s="87"/>
      <c r="G27" s="87"/>
      <c r="H27" s="87"/>
      <c r="J27" s="65">
        <f>ROUND($J$82,2)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38</v>
      </c>
      <c r="G29" s="87"/>
      <c r="H29" s="87"/>
      <c r="I29" s="98" t="s">
        <v>37</v>
      </c>
      <c r="J29" s="28" t="s">
        <v>39</v>
      </c>
      <c r="K29" s="88"/>
    </row>
    <row r="30" spans="2:11" s="6" customFormat="1" ht="15" customHeight="1">
      <c r="B30" s="86"/>
      <c r="C30" s="87"/>
      <c r="D30" s="30" t="s">
        <v>40</v>
      </c>
      <c r="E30" s="30" t="s">
        <v>41</v>
      </c>
      <c r="F30" s="99">
        <f>ROUND(SUM($BE$82:$BE$130),2)</f>
        <v>0</v>
      </c>
      <c r="G30" s="87"/>
      <c r="H30" s="87"/>
      <c r="I30" s="100">
        <v>0.21</v>
      </c>
      <c r="J30" s="99">
        <f>ROUND(ROUND((SUM($BE$82:$BE$130)),2)*$I$30,2)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42</v>
      </c>
      <c r="F31" s="99">
        <f>ROUND(SUM($BF$82:$BF$130),2)</f>
        <v>0</v>
      </c>
      <c r="G31" s="87"/>
      <c r="H31" s="87"/>
      <c r="I31" s="100">
        <v>0.15</v>
      </c>
      <c r="J31" s="99">
        <f>ROUND(ROUND((SUM($BF$82:$BF$130)),2)*$I$31,2)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43</v>
      </c>
      <c r="F32" s="99">
        <f>ROUND(SUM($BG$82:$BG$130),2)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44</v>
      </c>
      <c r="F33" s="99">
        <f>ROUND(SUM($BH$82:$BH$130),2)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45</v>
      </c>
      <c r="F34" s="99">
        <f>ROUND(SUM($BI$82:$BI$130),2)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46</v>
      </c>
      <c r="E36" s="102"/>
      <c r="F36" s="102"/>
      <c r="G36" s="103" t="s">
        <v>47</v>
      </c>
      <c r="H36" s="35" t="s">
        <v>48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92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42" t="str">
        <f>$E$7</f>
        <v>Zámek Šluknov</v>
      </c>
      <c r="F45" s="243"/>
      <c r="G45" s="243"/>
      <c r="H45" s="243"/>
      <c r="J45" s="87"/>
      <c r="K45" s="88"/>
    </row>
    <row r="46" spans="2:11" s="6" customFormat="1" ht="15" customHeight="1">
      <c r="B46" s="86"/>
      <c r="C46" s="19" t="s">
        <v>90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25" t="str">
        <f>$E$9</f>
        <v>20151213b - EPS</v>
      </c>
      <c r="F47" s="243"/>
      <c r="G47" s="243"/>
      <c r="H47" s="243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15.12.2015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 </v>
      </c>
      <c r="G51" s="87"/>
      <c r="H51" s="87"/>
      <c r="I51" s="89" t="s">
        <v>33</v>
      </c>
      <c r="J51" s="17" t="str">
        <f>$E$21</f>
        <v> </v>
      </c>
      <c r="K51" s="88"/>
    </row>
    <row r="52" spans="2:11" s="6" customFormat="1" ht="15" customHeight="1">
      <c r="B52" s="86"/>
      <c r="C52" s="19" t="s">
        <v>31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93</v>
      </c>
      <c r="D54" s="101"/>
      <c r="E54" s="101"/>
      <c r="F54" s="101"/>
      <c r="G54" s="101"/>
      <c r="H54" s="101"/>
      <c r="I54" s="114"/>
      <c r="J54" s="115" t="s">
        <v>94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95</v>
      </c>
      <c r="D56" s="87"/>
      <c r="E56" s="87"/>
      <c r="F56" s="87"/>
      <c r="G56" s="87"/>
      <c r="H56" s="87"/>
      <c r="J56" s="65">
        <f>$J$82</f>
        <v>0</v>
      </c>
      <c r="K56" s="88"/>
      <c r="AU56" s="6" t="s">
        <v>96</v>
      </c>
    </row>
    <row r="57" spans="2:11" s="71" customFormat="1" ht="25.5" customHeight="1">
      <c r="B57" s="117"/>
      <c r="C57" s="118"/>
      <c r="D57" s="119" t="s">
        <v>97</v>
      </c>
      <c r="E57" s="119"/>
      <c r="F57" s="119"/>
      <c r="G57" s="119"/>
      <c r="H57" s="119"/>
      <c r="I57" s="120"/>
      <c r="J57" s="121">
        <f>$J$110</f>
        <v>0</v>
      </c>
      <c r="K57" s="122"/>
    </row>
    <row r="58" spans="2:11" s="123" customFormat="1" ht="20.25" customHeight="1">
      <c r="B58" s="124"/>
      <c r="C58" s="125"/>
      <c r="D58" s="126" t="s">
        <v>318</v>
      </c>
      <c r="E58" s="126"/>
      <c r="F58" s="126"/>
      <c r="G58" s="126"/>
      <c r="H58" s="126"/>
      <c r="I58" s="127"/>
      <c r="J58" s="128">
        <f>$J$111</f>
        <v>0</v>
      </c>
      <c r="K58" s="129"/>
    </row>
    <row r="59" spans="2:11" s="123" customFormat="1" ht="20.25" customHeight="1">
      <c r="B59" s="124"/>
      <c r="C59" s="125"/>
      <c r="D59" s="126" t="s">
        <v>319</v>
      </c>
      <c r="E59" s="126"/>
      <c r="F59" s="126"/>
      <c r="G59" s="126"/>
      <c r="H59" s="126"/>
      <c r="I59" s="127"/>
      <c r="J59" s="128">
        <f>$J$114</f>
        <v>0</v>
      </c>
      <c r="K59" s="129"/>
    </row>
    <row r="60" spans="2:11" s="123" customFormat="1" ht="20.25" customHeight="1">
      <c r="B60" s="124"/>
      <c r="C60" s="125"/>
      <c r="D60" s="126" t="s">
        <v>99</v>
      </c>
      <c r="E60" s="126"/>
      <c r="F60" s="126"/>
      <c r="G60" s="126"/>
      <c r="H60" s="126"/>
      <c r="I60" s="127"/>
      <c r="J60" s="128">
        <f>$J$120</f>
        <v>0</v>
      </c>
      <c r="K60" s="129"/>
    </row>
    <row r="61" spans="2:11" s="71" customFormat="1" ht="25.5" customHeight="1">
      <c r="B61" s="117"/>
      <c r="C61" s="118"/>
      <c r="D61" s="119" t="s">
        <v>101</v>
      </c>
      <c r="E61" s="119"/>
      <c r="F61" s="119"/>
      <c r="G61" s="119"/>
      <c r="H61" s="119"/>
      <c r="I61" s="120"/>
      <c r="J61" s="121">
        <f>$J$128</f>
        <v>0</v>
      </c>
      <c r="K61" s="122"/>
    </row>
    <row r="62" spans="2:11" s="123" customFormat="1" ht="20.25" customHeight="1">
      <c r="B62" s="124"/>
      <c r="C62" s="125"/>
      <c r="D62" s="126" t="s">
        <v>106</v>
      </c>
      <c r="E62" s="126"/>
      <c r="F62" s="126"/>
      <c r="G62" s="126"/>
      <c r="H62" s="126"/>
      <c r="I62" s="127"/>
      <c r="J62" s="128">
        <f>$J$129</f>
        <v>0</v>
      </c>
      <c r="K62" s="129"/>
    </row>
    <row r="63" spans="2:11" s="6" customFormat="1" ht="22.5" customHeight="1">
      <c r="B63" s="86"/>
      <c r="C63" s="87"/>
      <c r="D63" s="87"/>
      <c r="E63" s="87"/>
      <c r="F63" s="87"/>
      <c r="G63" s="87"/>
      <c r="H63" s="87"/>
      <c r="J63" s="87"/>
      <c r="K63" s="88"/>
    </row>
    <row r="64" spans="2:11" s="6" customFormat="1" ht="7.5" customHeight="1">
      <c r="B64" s="106"/>
      <c r="C64" s="107"/>
      <c r="D64" s="107"/>
      <c r="E64" s="107"/>
      <c r="F64" s="107"/>
      <c r="G64" s="107"/>
      <c r="H64" s="107"/>
      <c r="I64" s="108"/>
      <c r="J64" s="107"/>
      <c r="K64" s="109"/>
    </row>
    <row r="68" spans="2:12" s="6" customFormat="1" ht="7.5" customHeight="1">
      <c r="B68" s="130"/>
      <c r="C68" s="131"/>
      <c r="D68" s="131"/>
      <c r="E68" s="131"/>
      <c r="F68" s="131"/>
      <c r="G68" s="131"/>
      <c r="H68" s="131"/>
      <c r="I68" s="111"/>
      <c r="J68" s="131"/>
      <c r="K68" s="131"/>
      <c r="L68" s="132"/>
    </row>
    <row r="69" spans="2:12" s="6" customFormat="1" ht="37.5" customHeight="1">
      <c r="B69" s="86"/>
      <c r="C69" s="12" t="s">
        <v>107</v>
      </c>
      <c r="D69" s="87"/>
      <c r="E69" s="87"/>
      <c r="F69" s="87"/>
      <c r="G69" s="87"/>
      <c r="H69" s="87"/>
      <c r="J69" s="87"/>
      <c r="K69" s="87"/>
      <c r="L69" s="132"/>
    </row>
    <row r="70" spans="2:12" s="6" customFormat="1" ht="7.5" customHeight="1">
      <c r="B70" s="86"/>
      <c r="C70" s="87"/>
      <c r="D70" s="87"/>
      <c r="E70" s="87"/>
      <c r="F70" s="87"/>
      <c r="G70" s="87"/>
      <c r="H70" s="87"/>
      <c r="J70" s="87"/>
      <c r="K70" s="87"/>
      <c r="L70" s="132"/>
    </row>
    <row r="71" spans="2:12" s="6" customFormat="1" ht="15" customHeight="1">
      <c r="B71" s="86"/>
      <c r="C71" s="19" t="s">
        <v>16</v>
      </c>
      <c r="D71" s="87"/>
      <c r="E71" s="87"/>
      <c r="F71" s="87"/>
      <c r="G71" s="87"/>
      <c r="H71" s="87"/>
      <c r="J71" s="87"/>
      <c r="K71" s="87"/>
      <c r="L71" s="132"/>
    </row>
    <row r="72" spans="2:12" s="6" customFormat="1" ht="14.25" customHeight="1">
      <c r="B72" s="86"/>
      <c r="C72" s="87"/>
      <c r="D72" s="87"/>
      <c r="E72" s="242" t="str">
        <f>$E$7</f>
        <v>Zámek Šluknov</v>
      </c>
      <c r="F72" s="243"/>
      <c r="G72" s="243"/>
      <c r="H72" s="243"/>
      <c r="J72" s="87"/>
      <c r="K72" s="87"/>
      <c r="L72" s="132"/>
    </row>
    <row r="73" spans="2:12" s="6" customFormat="1" ht="15" customHeight="1">
      <c r="B73" s="86"/>
      <c r="C73" s="19" t="s">
        <v>90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18" customHeight="1">
      <c r="B74" s="86"/>
      <c r="C74" s="87"/>
      <c r="D74" s="87"/>
      <c r="E74" s="225" t="str">
        <f>$E$9</f>
        <v>20151213b - EPS</v>
      </c>
      <c r="F74" s="243"/>
      <c r="G74" s="243"/>
      <c r="H74" s="243"/>
      <c r="J74" s="87"/>
      <c r="K74" s="87"/>
      <c r="L74" s="132"/>
    </row>
    <row r="75" spans="2:12" s="6" customFormat="1" ht="7.5" customHeight="1">
      <c r="B75" s="86"/>
      <c r="C75" s="87"/>
      <c r="D75" s="87"/>
      <c r="E75" s="87"/>
      <c r="F75" s="87"/>
      <c r="G75" s="87"/>
      <c r="H75" s="87"/>
      <c r="J75" s="87"/>
      <c r="K75" s="87"/>
      <c r="L75" s="132"/>
    </row>
    <row r="76" spans="2:12" s="6" customFormat="1" ht="18" customHeight="1">
      <c r="B76" s="86"/>
      <c r="C76" s="19" t="s">
        <v>22</v>
      </c>
      <c r="D76" s="87"/>
      <c r="E76" s="87"/>
      <c r="F76" s="17" t="str">
        <f>$F$12</f>
        <v> </v>
      </c>
      <c r="G76" s="87"/>
      <c r="H76" s="87"/>
      <c r="I76" s="89" t="s">
        <v>24</v>
      </c>
      <c r="J76" s="52" t="str">
        <f>IF($J$12="","",$J$12)</f>
        <v>15.12.2015</v>
      </c>
      <c r="K76" s="87"/>
      <c r="L76" s="132"/>
    </row>
    <row r="77" spans="2:12" s="6" customFormat="1" ht="7.5" customHeight="1">
      <c r="B77" s="86"/>
      <c r="C77" s="87"/>
      <c r="D77" s="87"/>
      <c r="E77" s="87"/>
      <c r="F77" s="87"/>
      <c r="G77" s="87"/>
      <c r="H77" s="87"/>
      <c r="J77" s="87"/>
      <c r="K77" s="87"/>
      <c r="L77" s="132"/>
    </row>
    <row r="78" spans="2:12" s="6" customFormat="1" ht="13.5" customHeight="1">
      <c r="B78" s="86"/>
      <c r="C78" s="19" t="s">
        <v>28</v>
      </c>
      <c r="D78" s="87"/>
      <c r="E78" s="87"/>
      <c r="F78" s="17" t="str">
        <f>$E$15</f>
        <v> </v>
      </c>
      <c r="G78" s="87"/>
      <c r="H78" s="87"/>
      <c r="I78" s="89" t="s">
        <v>33</v>
      </c>
      <c r="J78" s="17" t="str">
        <f>$E$21</f>
        <v> </v>
      </c>
      <c r="K78" s="87"/>
      <c r="L78" s="132"/>
    </row>
    <row r="79" spans="2:12" s="6" customFormat="1" ht="15" customHeight="1">
      <c r="B79" s="86"/>
      <c r="C79" s="19" t="s">
        <v>31</v>
      </c>
      <c r="D79" s="87"/>
      <c r="E79" s="87"/>
      <c r="F79" s="17">
        <f>IF($E$18="","",$E$18)</f>
      </c>
      <c r="G79" s="87"/>
      <c r="H79" s="87"/>
      <c r="J79" s="87"/>
      <c r="K79" s="87"/>
      <c r="L79" s="132"/>
    </row>
    <row r="80" spans="2:12" s="6" customFormat="1" ht="11.25" customHeight="1">
      <c r="B80" s="86"/>
      <c r="C80" s="87"/>
      <c r="D80" s="87"/>
      <c r="E80" s="87"/>
      <c r="F80" s="87"/>
      <c r="G80" s="87"/>
      <c r="H80" s="87"/>
      <c r="J80" s="87"/>
      <c r="K80" s="87"/>
      <c r="L80" s="132"/>
    </row>
    <row r="81" spans="2:20" s="133" customFormat="1" ht="30" customHeight="1">
      <c r="B81" s="134"/>
      <c r="C81" s="135" t="s">
        <v>108</v>
      </c>
      <c r="D81" s="136" t="s">
        <v>55</v>
      </c>
      <c r="E81" s="136" t="s">
        <v>51</v>
      </c>
      <c r="F81" s="136" t="s">
        <v>109</v>
      </c>
      <c r="G81" s="136" t="s">
        <v>110</v>
      </c>
      <c r="H81" s="136" t="s">
        <v>111</v>
      </c>
      <c r="I81" s="137" t="s">
        <v>112</v>
      </c>
      <c r="J81" s="136" t="s">
        <v>113</v>
      </c>
      <c r="K81" s="138" t="s">
        <v>114</v>
      </c>
      <c r="L81" s="139"/>
      <c r="M81" s="58" t="s">
        <v>115</v>
      </c>
      <c r="N81" s="59" t="s">
        <v>40</v>
      </c>
      <c r="O81" s="59" t="s">
        <v>116</v>
      </c>
      <c r="P81" s="59" t="s">
        <v>117</v>
      </c>
      <c r="Q81" s="59" t="s">
        <v>118</v>
      </c>
      <c r="R81" s="59" t="s">
        <v>119</v>
      </c>
      <c r="S81" s="59" t="s">
        <v>120</v>
      </c>
      <c r="T81" s="60" t="s">
        <v>121</v>
      </c>
    </row>
    <row r="82" spans="2:63" s="6" customFormat="1" ht="30" customHeight="1">
      <c r="B82" s="86"/>
      <c r="C82" s="64" t="s">
        <v>95</v>
      </c>
      <c r="D82" s="87"/>
      <c r="E82" s="87"/>
      <c r="F82" s="87"/>
      <c r="G82" s="87"/>
      <c r="H82" s="87"/>
      <c r="J82" s="140">
        <f>$BK$82</f>
        <v>0</v>
      </c>
      <c r="K82" s="87"/>
      <c r="L82" s="132"/>
      <c r="M82" s="141"/>
      <c r="N82" s="94"/>
      <c r="O82" s="94"/>
      <c r="P82" s="142">
        <f>$P$83+SUM($P$84:$P$110)+$P$128</f>
        <v>0</v>
      </c>
      <c r="Q82" s="94"/>
      <c r="R82" s="142">
        <f>$R$83+SUM($R$84:$R$110)+$R$128</f>
        <v>0.44886000000000004</v>
      </c>
      <c r="S82" s="94"/>
      <c r="T82" s="143">
        <f>$T$83+SUM($T$84:$T$110)+$T$128</f>
        <v>2.741</v>
      </c>
      <c r="AT82" s="6" t="s">
        <v>69</v>
      </c>
      <c r="AU82" s="6" t="s">
        <v>96</v>
      </c>
      <c r="BK82" s="144">
        <f>$BK$83+SUM($BK$84:$BK$110)+$BK$128</f>
        <v>0</v>
      </c>
    </row>
    <row r="83" spans="2:65" s="6" customFormat="1" ht="13.5" customHeight="1">
      <c r="B83" s="86"/>
      <c r="C83" s="158" t="s">
        <v>21</v>
      </c>
      <c r="D83" s="158" t="s">
        <v>127</v>
      </c>
      <c r="E83" s="159" t="s">
        <v>320</v>
      </c>
      <c r="F83" s="160" t="s">
        <v>321</v>
      </c>
      <c r="G83" s="161" t="s">
        <v>322</v>
      </c>
      <c r="H83" s="162">
        <v>1</v>
      </c>
      <c r="I83" s="163"/>
      <c r="J83" s="164">
        <f>ROUND($I$83*$H$83,2)</f>
        <v>0</v>
      </c>
      <c r="K83" s="160"/>
      <c r="L83" s="132"/>
      <c r="M83" s="165"/>
      <c r="N83" s="166" t="s">
        <v>41</v>
      </c>
      <c r="O83" s="87"/>
      <c r="P83" s="167">
        <f>$O$83*$H$83</f>
        <v>0</v>
      </c>
      <c r="Q83" s="167">
        <v>0</v>
      </c>
      <c r="R83" s="167">
        <f>$Q$83*$H$83</f>
        <v>0</v>
      </c>
      <c r="S83" s="167">
        <v>0</v>
      </c>
      <c r="T83" s="168">
        <f>$S$83*$H$83</f>
        <v>0</v>
      </c>
      <c r="AR83" s="90" t="s">
        <v>132</v>
      </c>
      <c r="AT83" s="90" t="s">
        <v>127</v>
      </c>
      <c r="AU83" s="90" t="s">
        <v>70</v>
      </c>
      <c r="AY83" s="6" t="s">
        <v>124</v>
      </c>
      <c r="BE83" s="169">
        <f>IF($N$83="základní",$J$83,0)</f>
        <v>0</v>
      </c>
      <c r="BF83" s="169">
        <f>IF($N$83="snížená",$J$83,0)</f>
        <v>0</v>
      </c>
      <c r="BG83" s="169">
        <f>IF($N$83="zákl. přenesená",$J$83,0)</f>
        <v>0</v>
      </c>
      <c r="BH83" s="169">
        <f>IF($N$83="sníž. přenesená",$J$83,0)</f>
        <v>0</v>
      </c>
      <c r="BI83" s="169">
        <f>IF($N$83="nulová",$J$83,0)</f>
        <v>0</v>
      </c>
      <c r="BJ83" s="90" t="s">
        <v>21</v>
      </c>
      <c r="BK83" s="169">
        <f>ROUND($I$83*$H$83,2)</f>
        <v>0</v>
      </c>
      <c r="BL83" s="90" t="s">
        <v>132</v>
      </c>
      <c r="BM83" s="90" t="s">
        <v>21</v>
      </c>
    </row>
    <row r="84" spans="2:65" s="6" customFormat="1" ht="13.5" customHeight="1">
      <c r="B84" s="86"/>
      <c r="C84" s="161" t="s">
        <v>78</v>
      </c>
      <c r="D84" s="161" t="s">
        <v>127</v>
      </c>
      <c r="E84" s="159" t="s">
        <v>323</v>
      </c>
      <c r="F84" s="160" t="s">
        <v>324</v>
      </c>
      <c r="G84" s="161" t="s">
        <v>322</v>
      </c>
      <c r="H84" s="162">
        <v>1</v>
      </c>
      <c r="I84" s="163"/>
      <c r="J84" s="164">
        <f>ROUND($I$84*$H$84,2)</f>
        <v>0</v>
      </c>
      <c r="K84" s="160"/>
      <c r="L84" s="132"/>
      <c r="M84" s="165"/>
      <c r="N84" s="166" t="s">
        <v>41</v>
      </c>
      <c r="O84" s="87"/>
      <c r="P84" s="167">
        <f>$O$84*$H$84</f>
        <v>0</v>
      </c>
      <c r="Q84" s="167">
        <v>0</v>
      </c>
      <c r="R84" s="167">
        <f>$Q$84*$H$84</f>
        <v>0</v>
      </c>
      <c r="S84" s="167">
        <v>0</v>
      </c>
      <c r="T84" s="168">
        <f>$S$84*$H$84</f>
        <v>0</v>
      </c>
      <c r="AR84" s="90" t="s">
        <v>132</v>
      </c>
      <c r="AT84" s="90" t="s">
        <v>127</v>
      </c>
      <c r="AU84" s="90" t="s">
        <v>70</v>
      </c>
      <c r="AY84" s="90" t="s">
        <v>124</v>
      </c>
      <c r="BE84" s="169">
        <f>IF($N$84="základní",$J$84,0)</f>
        <v>0</v>
      </c>
      <c r="BF84" s="169">
        <f>IF($N$84="snížená",$J$84,0)</f>
        <v>0</v>
      </c>
      <c r="BG84" s="169">
        <f>IF($N$84="zákl. přenesená",$J$84,0)</f>
        <v>0</v>
      </c>
      <c r="BH84" s="169">
        <f>IF($N$84="sníž. přenesená",$J$84,0)</f>
        <v>0</v>
      </c>
      <c r="BI84" s="169">
        <f>IF($N$84="nulová",$J$84,0)</f>
        <v>0</v>
      </c>
      <c r="BJ84" s="90" t="s">
        <v>21</v>
      </c>
      <c r="BK84" s="169">
        <f>ROUND($I$84*$H$84,2)</f>
        <v>0</v>
      </c>
      <c r="BL84" s="90" t="s">
        <v>132</v>
      </c>
      <c r="BM84" s="90" t="s">
        <v>78</v>
      </c>
    </row>
    <row r="85" spans="2:65" s="6" customFormat="1" ht="13.5" customHeight="1">
      <c r="B85" s="86"/>
      <c r="C85" s="161" t="s">
        <v>125</v>
      </c>
      <c r="D85" s="161" t="s">
        <v>127</v>
      </c>
      <c r="E85" s="159" t="s">
        <v>325</v>
      </c>
      <c r="F85" s="160" t="s">
        <v>326</v>
      </c>
      <c r="G85" s="161" t="s">
        <v>322</v>
      </c>
      <c r="H85" s="162">
        <v>2</v>
      </c>
      <c r="I85" s="163"/>
      <c r="J85" s="164">
        <f>ROUND($I$85*$H$85,2)</f>
        <v>0</v>
      </c>
      <c r="K85" s="160"/>
      <c r="L85" s="132"/>
      <c r="M85" s="165"/>
      <c r="N85" s="166" t="s">
        <v>41</v>
      </c>
      <c r="O85" s="87"/>
      <c r="P85" s="167">
        <f>$O$85*$H$85</f>
        <v>0</v>
      </c>
      <c r="Q85" s="167">
        <v>0</v>
      </c>
      <c r="R85" s="167">
        <f>$Q$85*$H$85</f>
        <v>0</v>
      </c>
      <c r="S85" s="167">
        <v>0</v>
      </c>
      <c r="T85" s="168">
        <f>$S$85*$H$85</f>
        <v>0</v>
      </c>
      <c r="AR85" s="90" t="s">
        <v>132</v>
      </c>
      <c r="AT85" s="90" t="s">
        <v>127</v>
      </c>
      <c r="AU85" s="90" t="s">
        <v>70</v>
      </c>
      <c r="AY85" s="90" t="s">
        <v>124</v>
      </c>
      <c r="BE85" s="169">
        <f>IF($N$85="základní",$J$85,0)</f>
        <v>0</v>
      </c>
      <c r="BF85" s="169">
        <f>IF($N$85="snížená",$J$85,0)</f>
        <v>0</v>
      </c>
      <c r="BG85" s="169">
        <f>IF($N$85="zákl. přenesená",$J$85,0)</f>
        <v>0</v>
      </c>
      <c r="BH85" s="169">
        <f>IF($N$85="sníž. přenesená",$J$85,0)</f>
        <v>0</v>
      </c>
      <c r="BI85" s="169">
        <f>IF($N$85="nulová",$J$85,0)</f>
        <v>0</v>
      </c>
      <c r="BJ85" s="90" t="s">
        <v>21</v>
      </c>
      <c r="BK85" s="169">
        <f>ROUND($I$85*$H$85,2)</f>
        <v>0</v>
      </c>
      <c r="BL85" s="90" t="s">
        <v>132</v>
      </c>
      <c r="BM85" s="90" t="s">
        <v>125</v>
      </c>
    </row>
    <row r="86" spans="2:65" s="6" customFormat="1" ht="13.5" customHeight="1">
      <c r="B86" s="86"/>
      <c r="C86" s="161" t="s">
        <v>132</v>
      </c>
      <c r="D86" s="161" t="s">
        <v>127</v>
      </c>
      <c r="E86" s="159" t="s">
        <v>327</v>
      </c>
      <c r="F86" s="160" t="s">
        <v>328</v>
      </c>
      <c r="G86" s="161" t="s">
        <v>322</v>
      </c>
      <c r="H86" s="162">
        <v>2</v>
      </c>
      <c r="I86" s="163"/>
      <c r="J86" s="164">
        <f>ROUND($I$86*$H$86,2)</f>
        <v>0</v>
      </c>
      <c r="K86" s="160"/>
      <c r="L86" s="132"/>
      <c r="M86" s="165"/>
      <c r="N86" s="166" t="s">
        <v>41</v>
      </c>
      <c r="O86" s="87"/>
      <c r="P86" s="167">
        <f>$O$86*$H$86</f>
        <v>0</v>
      </c>
      <c r="Q86" s="167">
        <v>0</v>
      </c>
      <c r="R86" s="167">
        <f>$Q$86*$H$86</f>
        <v>0</v>
      </c>
      <c r="S86" s="167">
        <v>0</v>
      </c>
      <c r="T86" s="168">
        <f>$S$86*$H$86</f>
        <v>0</v>
      </c>
      <c r="AR86" s="90" t="s">
        <v>132</v>
      </c>
      <c r="AT86" s="90" t="s">
        <v>127</v>
      </c>
      <c r="AU86" s="90" t="s">
        <v>70</v>
      </c>
      <c r="AY86" s="90" t="s">
        <v>124</v>
      </c>
      <c r="BE86" s="169">
        <f>IF($N$86="základní",$J$86,0)</f>
        <v>0</v>
      </c>
      <c r="BF86" s="169">
        <f>IF($N$86="snížená",$J$86,0)</f>
        <v>0</v>
      </c>
      <c r="BG86" s="169">
        <f>IF($N$86="zákl. přenesená",$J$86,0)</f>
        <v>0</v>
      </c>
      <c r="BH86" s="169">
        <f>IF($N$86="sníž. přenesená",$J$86,0)</f>
        <v>0</v>
      </c>
      <c r="BI86" s="169">
        <f>IF($N$86="nulová",$J$86,0)</f>
        <v>0</v>
      </c>
      <c r="BJ86" s="90" t="s">
        <v>21</v>
      </c>
      <c r="BK86" s="169">
        <f>ROUND($I$86*$H$86,2)</f>
        <v>0</v>
      </c>
      <c r="BL86" s="90" t="s">
        <v>132</v>
      </c>
      <c r="BM86" s="90" t="s">
        <v>132</v>
      </c>
    </row>
    <row r="87" spans="2:65" s="6" customFormat="1" ht="13.5" customHeight="1">
      <c r="B87" s="86"/>
      <c r="C87" s="161" t="s">
        <v>150</v>
      </c>
      <c r="D87" s="161" t="s">
        <v>127</v>
      </c>
      <c r="E87" s="159" t="s">
        <v>329</v>
      </c>
      <c r="F87" s="160" t="s">
        <v>330</v>
      </c>
      <c r="G87" s="161" t="s">
        <v>322</v>
      </c>
      <c r="H87" s="162">
        <v>26</v>
      </c>
      <c r="I87" s="163"/>
      <c r="J87" s="164">
        <f>ROUND($I$87*$H$87,2)</f>
        <v>0</v>
      </c>
      <c r="K87" s="160"/>
      <c r="L87" s="132"/>
      <c r="M87" s="165"/>
      <c r="N87" s="166" t="s">
        <v>41</v>
      </c>
      <c r="O87" s="87"/>
      <c r="P87" s="167">
        <f>$O$87*$H$87</f>
        <v>0</v>
      </c>
      <c r="Q87" s="167">
        <v>0</v>
      </c>
      <c r="R87" s="167">
        <f>$Q$87*$H$87</f>
        <v>0</v>
      </c>
      <c r="S87" s="167">
        <v>0</v>
      </c>
      <c r="T87" s="168">
        <f>$S$87*$H$87</f>
        <v>0</v>
      </c>
      <c r="AR87" s="90" t="s">
        <v>132</v>
      </c>
      <c r="AT87" s="90" t="s">
        <v>127</v>
      </c>
      <c r="AU87" s="90" t="s">
        <v>70</v>
      </c>
      <c r="AY87" s="90" t="s">
        <v>124</v>
      </c>
      <c r="BE87" s="169">
        <f>IF($N$87="základní",$J$87,0)</f>
        <v>0</v>
      </c>
      <c r="BF87" s="169">
        <f>IF($N$87="snížená",$J$87,0)</f>
        <v>0</v>
      </c>
      <c r="BG87" s="169">
        <f>IF($N$87="zákl. přenesená",$J$87,0)</f>
        <v>0</v>
      </c>
      <c r="BH87" s="169">
        <f>IF($N$87="sníž. přenesená",$J$87,0)</f>
        <v>0</v>
      </c>
      <c r="BI87" s="169">
        <f>IF($N$87="nulová",$J$87,0)</f>
        <v>0</v>
      </c>
      <c r="BJ87" s="90" t="s">
        <v>21</v>
      </c>
      <c r="BK87" s="169">
        <f>ROUND($I$87*$H$87,2)</f>
        <v>0</v>
      </c>
      <c r="BL87" s="90" t="s">
        <v>132</v>
      </c>
      <c r="BM87" s="90" t="s">
        <v>150</v>
      </c>
    </row>
    <row r="88" spans="2:65" s="6" customFormat="1" ht="13.5" customHeight="1">
      <c r="B88" s="86"/>
      <c r="C88" s="161" t="s">
        <v>154</v>
      </c>
      <c r="D88" s="161" t="s">
        <v>127</v>
      </c>
      <c r="E88" s="159" t="s">
        <v>331</v>
      </c>
      <c r="F88" s="160" t="s">
        <v>332</v>
      </c>
      <c r="G88" s="161" t="s">
        <v>322</v>
      </c>
      <c r="H88" s="162">
        <v>2</v>
      </c>
      <c r="I88" s="163"/>
      <c r="J88" s="164">
        <f>ROUND($I$88*$H$88,2)</f>
        <v>0</v>
      </c>
      <c r="K88" s="160"/>
      <c r="L88" s="132"/>
      <c r="M88" s="165"/>
      <c r="N88" s="166" t="s">
        <v>41</v>
      </c>
      <c r="O88" s="87"/>
      <c r="P88" s="167">
        <f>$O$88*$H$88</f>
        <v>0</v>
      </c>
      <c r="Q88" s="167">
        <v>0</v>
      </c>
      <c r="R88" s="167">
        <f>$Q$88*$H$88</f>
        <v>0</v>
      </c>
      <c r="S88" s="167">
        <v>0</v>
      </c>
      <c r="T88" s="168">
        <f>$S$88*$H$88</f>
        <v>0</v>
      </c>
      <c r="AR88" s="90" t="s">
        <v>132</v>
      </c>
      <c r="AT88" s="90" t="s">
        <v>127</v>
      </c>
      <c r="AU88" s="90" t="s">
        <v>70</v>
      </c>
      <c r="AY88" s="90" t="s">
        <v>124</v>
      </c>
      <c r="BE88" s="169">
        <f>IF($N$88="základní",$J$88,0)</f>
        <v>0</v>
      </c>
      <c r="BF88" s="169">
        <f>IF($N$88="snížená",$J$88,0)</f>
        <v>0</v>
      </c>
      <c r="BG88" s="169">
        <f>IF($N$88="zákl. přenesená",$J$88,0)</f>
        <v>0</v>
      </c>
      <c r="BH88" s="169">
        <f>IF($N$88="sníž. přenesená",$J$88,0)</f>
        <v>0</v>
      </c>
      <c r="BI88" s="169">
        <f>IF($N$88="nulová",$J$88,0)</f>
        <v>0</v>
      </c>
      <c r="BJ88" s="90" t="s">
        <v>21</v>
      </c>
      <c r="BK88" s="169">
        <f>ROUND($I$88*$H$88,2)</f>
        <v>0</v>
      </c>
      <c r="BL88" s="90" t="s">
        <v>132</v>
      </c>
      <c r="BM88" s="90" t="s">
        <v>154</v>
      </c>
    </row>
    <row r="89" spans="2:65" s="6" customFormat="1" ht="13.5" customHeight="1">
      <c r="B89" s="86"/>
      <c r="C89" s="161" t="s">
        <v>159</v>
      </c>
      <c r="D89" s="161" t="s">
        <v>127</v>
      </c>
      <c r="E89" s="159" t="s">
        <v>333</v>
      </c>
      <c r="F89" s="160" t="s">
        <v>334</v>
      </c>
      <c r="G89" s="161" t="s">
        <v>322</v>
      </c>
      <c r="H89" s="162">
        <v>26</v>
      </c>
      <c r="I89" s="163"/>
      <c r="J89" s="164">
        <f>ROUND($I$89*$H$89,2)</f>
        <v>0</v>
      </c>
      <c r="K89" s="160"/>
      <c r="L89" s="132"/>
      <c r="M89" s="165"/>
      <c r="N89" s="166" t="s">
        <v>41</v>
      </c>
      <c r="O89" s="87"/>
      <c r="P89" s="167">
        <f>$O$89*$H$89</f>
        <v>0</v>
      </c>
      <c r="Q89" s="167">
        <v>0</v>
      </c>
      <c r="R89" s="167">
        <f>$Q$89*$H$89</f>
        <v>0</v>
      </c>
      <c r="S89" s="167">
        <v>0</v>
      </c>
      <c r="T89" s="168">
        <f>$S$89*$H$89</f>
        <v>0</v>
      </c>
      <c r="AR89" s="90" t="s">
        <v>132</v>
      </c>
      <c r="AT89" s="90" t="s">
        <v>127</v>
      </c>
      <c r="AU89" s="90" t="s">
        <v>70</v>
      </c>
      <c r="AY89" s="90" t="s">
        <v>124</v>
      </c>
      <c r="BE89" s="169">
        <f>IF($N$89="základní",$J$89,0)</f>
        <v>0</v>
      </c>
      <c r="BF89" s="169">
        <f>IF($N$89="snížená",$J$89,0)</f>
        <v>0</v>
      </c>
      <c r="BG89" s="169">
        <f>IF($N$89="zákl. přenesená",$J$89,0)</f>
        <v>0</v>
      </c>
      <c r="BH89" s="169">
        <f>IF($N$89="sníž. přenesená",$J$89,0)</f>
        <v>0</v>
      </c>
      <c r="BI89" s="169">
        <f>IF($N$89="nulová",$J$89,0)</f>
        <v>0</v>
      </c>
      <c r="BJ89" s="90" t="s">
        <v>21</v>
      </c>
      <c r="BK89" s="169">
        <f>ROUND($I$89*$H$89,2)</f>
        <v>0</v>
      </c>
      <c r="BL89" s="90" t="s">
        <v>132</v>
      </c>
      <c r="BM89" s="90" t="s">
        <v>159</v>
      </c>
    </row>
    <row r="90" spans="2:65" s="6" customFormat="1" ht="13.5" customHeight="1">
      <c r="B90" s="86"/>
      <c r="C90" s="161" t="s">
        <v>163</v>
      </c>
      <c r="D90" s="161" t="s">
        <v>127</v>
      </c>
      <c r="E90" s="159" t="s">
        <v>335</v>
      </c>
      <c r="F90" s="160" t="s">
        <v>336</v>
      </c>
      <c r="G90" s="161" t="s">
        <v>322</v>
      </c>
      <c r="H90" s="162">
        <v>2</v>
      </c>
      <c r="I90" s="163"/>
      <c r="J90" s="164">
        <f>ROUND($I$90*$H$90,2)</f>
        <v>0</v>
      </c>
      <c r="K90" s="160"/>
      <c r="L90" s="132"/>
      <c r="M90" s="165"/>
      <c r="N90" s="166" t="s">
        <v>41</v>
      </c>
      <c r="O90" s="87"/>
      <c r="P90" s="167">
        <f>$O$90*$H$90</f>
        <v>0</v>
      </c>
      <c r="Q90" s="167">
        <v>0</v>
      </c>
      <c r="R90" s="167">
        <f>$Q$90*$H$90</f>
        <v>0</v>
      </c>
      <c r="S90" s="167">
        <v>0</v>
      </c>
      <c r="T90" s="168">
        <f>$S$90*$H$90</f>
        <v>0</v>
      </c>
      <c r="AR90" s="90" t="s">
        <v>132</v>
      </c>
      <c r="AT90" s="90" t="s">
        <v>127</v>
      </c>
      <c r="AU90" s="90" t="s">
        <v>70</v>
      </c>
      <c r="AY90" s="90" t="s">
        <v>124</v>
      </c>
      <c r="BE90" s="169">
        <f>IF($N$90="základní",$J$90,0)</f>
        <v>0</v>
      </c>
      <c r="BF90" s="169">
        <f>IF($N$90="snížená",$J$90,0)</f>
        <v>0</v>
      </c>
      <c r="BG90" s="169">
        <f>IF($N$90="zákl. přenesená",$J$90,0)</f>
        <v>0</v>
      </c>
      <c r="BH90" s="169">
        <f>IF($N$90="sníž. přenesená",$J$90,0)</f>
        <v>0</v>
      </c>
      <c r="BI90" s="169">
        <f>IF($N$90="nulová",$J$90,0)</f>
        <v>0</v>
      </c>
      <c r="BJ90" s="90" t="s">
        <v>21</v>
      </c>
      <c r="BK90" s="169">
        <f>ROUND($I$90*$H$90,2)</f>
        <v>0</v>
      </c>
      <c r="BL90" s="90" t="s">
        <v>132</v>
      </c>
      <c r="BM90" s="90" t="s">
        <v>163</v>
      </c>
    </row>
    <row r="91" spans="2:65" s="6" customFormat="1" ht="13.5" customHeight="1">
      <c r="B91" s="86"/>
      <c r="C91" s="161" t="s">
        <v>140</v>
      </c>
      <c r="D91" s="161" t="s">
        <v>127</v>
      </c>
      <c r="E91" s="159" t="s">
        <v>337</v>
      </c>
      <c r="F91" s="160" t="s">
        <v>338</v>
      </c>
      <c r="G91" s="161" t="s">
        <v>322</v>
      </c>
      <c r="H91" s="162">
        <v>4</v>
      </c>
      <c r="I91" s="163"/>
      <c r="J91" s="164">
        <f>ROUND($I$91*$H$91,2)</f>
        <v>0</v>
      </c>
      <c r="K91" s="160"/>
      <c r="L91" s="132"/>
      <c r="M91" s="165"/>
      <c r="N91" s="166" t="s">
        <v>41</v>
      </c>
      <c r="O91" s="87"/>
      <c r="P91" s="167">
        <f>$O$91*$H$91</f>
        <v>0</v>
      </c>
      <c r="Q91" s="167">
        <v>0</v>
      </c>
      <c r="R91" s="167">
        <f>$Q$91*$H$91</f>
        <v>0</v>
      </c>
      <c r="S91" s="167">
        <v>0</v>
      </c>
      <c r="T91" s="168">
        <f>$S$91*$H$91</f>
        <v>0</v>
      </c>
      <c r="AR91" s="90" t="s">
        <v>132</v>
      </c>
      <c r="AT91" s="90" t="s">
        <v>127</v>
      </c>
      <c r="AU91" s="90" t="s">
        <v>70</v>
      </c>
      <c r="AY91" s="90" t="s">
        <v>124</v>
      </c>
      <c r="BE91" s="169">
        <f>IF($N$91="základní",$J$91,0)</f>
        <v>0</v>
      </c>
      <c r="BF91" s="169">
        <f>IF($N$91="snížená",$J$91,0)</f>
        <v>0</v>
      </c>
      <c r="BG91" s="169">
        <f>IF($N$91="zákl. přenesená",$J$91,0)</f>
        <v>0</v>
      </c>
      <c r="BH91" s="169">
        <f>IF($N$91="sníž. přenesená",$J$91,0)</f>
        <v>0</v>
      </c>
      <c r="BI91" s="169">
        <f>IF($N$91="nulová",$J$91,0)</f>
        <v>0</v>
      </c>
      <c r="BJ91" s="90" t="s">
        <v>21</v>
      </c>
      <c r="BK91" s="169">
        <f>ROUND($I$91*$H$91,2)</f>
        <v>0</v>
      </c>
      <c r="BL91" s="90" t="s">
        <v>132</v>
      </c>
      <c r="BM91" s="90" t="s">
        <v>140</v>
      </c>
    </row>
    <row r="92" spans="2:65" s="6" customFormat="1" ht="13.5" customHeight="1">
      <c r="B92" s="86"/>
      <c r="C92" s="161" t="s">
        <v>26</v>
      </c>
      <c r="D92" s="161" t="s">
        <v>127</v>
      </c>
      <c r="E92" s="159" t="s">
        <v>339</v>
      </c>
      <c r="F92" s="160" t="s">
        <v>340</v>
      </c>
      <c r="G92" s="161" t="s">
        <v>322</v>
      </c>
      <c r="H92" s="162">
        <v>4</v>
      </c>
      <c r="I92" s="163"/>
      <c r="J92" s="164">
        <f>ROUND($I$92*$H$92,2)</f>
        <v>0</v>
      </c>
      <c r="K92" s="160"/>
      <c r="L92" s="132"/>
      <c r="M92" s="165"/>
      <c r="N92" s="166" t="s">
        <v>41</v>
      </c>
      <c r="O92" s="87"/>
      <c r="P92" s="167">
        <f>$O$92*$H$92</f>
        <v>0</v>
      </c>
      <c r="Q92" s="167">
        <v>0</v>
      </c>
      <c r="R92" s="167">
        <f>$Q$92*$H$92</f>
        <v>0</v>
      </c>
      <c r="S92" s="167">
        <v>0</v>
      </c>
      <c r="T92" s="168">
        <f>$S$92*$H$92</f>
        <v>0</v>
      </c>
      <c r="AR92" s="90" t="s">
        <v>132</v>
      </c>
      <c r="AT92" s="90" t="s">
        <v>127</v>
      </c>
      <c r="AU92" s="90" t="s">
        <v>70</v>
      </c>
      <c r="AY92" s="90" t="s">
        <v>124</v>
      </c>
      <c r="BE92" s="169">
        <f>IF($N$92="základní",$J$92,0)</f>
        <v>0</v>
      </c>
      <c r="BF92" s="169">
        <f>IF($N$92="snížená",$J$92,0)</f>
        <v>0</v>
      </c>
      <c r="BG92" s="169">
        <f>IF($N$92="zákl. přenesená",$J$92,0)</f>
        <v>0</v>
      </c>
      <c r="BH92" s="169">
        <f>IF($N$92="sníž. přenesená",$J$92,0)</f>
        <v>0</v>
      </c>
      <c r="BI92" s="169">
        <f>IF($N$92="nulová",$J$92,0)</f>
        <v>0</v>
      </c>
      <c r="BJ92" s="90" t="s">
        <v>21</v>
      </c>
      <c r="BK92" s="169">
        <f>ROUND($I$92*$H$92,2)</f>
        <v>0</v>
      </c>
      <c r="BL92" s="90" t="s">
        <v>132</v>
      </c>
      <c r="BM92" s="90" t="s">
        <v>26</v>
      </c>
    </row>
    <row r="93" spans="2:65" s="6" customFormat="1" ht="13.5" customHeight="1">
      <c r="B93" s="86"/>
      <c r="C93" s="161" t="s">
        <v>177</v>
      </c>
      <c r="D93" s="161" t="s">
        <v>127</v>
      </c>
      <c r="E93" s="159" t="s">
        <v>341</v>
      </c>
      <c r="F93" s="160" t="s">
        <v>342</v>
      </c>
      <c r="G93" s="161" t="s">
        <v>322</v>
      </c>
      <c r="H93" s="162">
        <v>1</v>
      </c>
      <c r="I93" s="163"/>
      <c r="J93" s="164">
        <f>ROUND($I$93*$H$93,2)</f>
        <v>0</v>
      </c>
      <c r="K93" s="160"/>
      <c r="L93" s="132"/>
      <c r="M93" s="165"/>
      <c r="N93" s="166" t="s">
        <v>41</v>
      </c>
      <c r="O93" s="87"/>
      <c r="P93" s="167">
        <f>$O$93*$H$93</f>
        <v>0</v>
      </c>
      <c r="Q93" s="167">
        <v>0</v>
      </c>
      <c r="R93" s="167">
        <f>$Q$93*$H$93</f>
        <v>0</v>
      </c>
      <c r="S93" s="167">
        <v>0</v>
      </c>
      <c r="T93" s="168">
        <f>$S$93*$H$93</f>
        <v>0</v>
      </c>
      <c r="AR93" s="90" t="s">
        <v>132</v>
      </c>
      <c r="AT93" s="90" t="s">
        <v>127</v>
      </c>
      <c r="AU93" s="90" t="s">
        <v>70</v>
      </c>
      <c r="AY93" s="90" t="s">
        <v>124</v>
      </c>
      <c r="BE93" s="169">
        <f>IF($N$93="základní",$J$93,0)</f>
        <v>0</v>
      </c>
      <c r="BF93" s="169">
        <f>IF($N$93="snížená",$J$93,0)</f>
        <v>0</v>
      </c>
      <c r="BG93" s="169">
        <f>IF($N$93="zákl. přenesená",$J$93,0)</f>
        <v>0</v>
      </c>
      <c r="BH93" s="169">
        <f>IF($N$93="sníž. přenesená",$J$93,0)</f>
        <v>0</v>
      </c>
      <c r="BI93" s="169">
        <f>IF($N$93="nulová",$J$93,0)</f>
        <v>0</v>
      </c>
      <c r="BJ93" s="90" t="s">
        <v>21</v>
      </c>
      <c r="BK93" s="169">
        <f>ROUND($I$93*$H$93,2)</f>
        <v>0</v>
      </c>
      <c r="BL93" s="90" t="s">
        <v>132</v>
      </c>
      <c r="BM93" s="90" t="s">
        <v>177</v>
      </c>
    </row>
    <row r="94" spans="2:65" s="6" customFormat="1" ht="13.5" customHeight="1">
      <c r="B94" s="86"/>
      <c r="C94" s="161" t="s">
        <v>182</v>
      </c>
      <c r="D94" s="161" t="s">
        <v>127</v>
      </c>
      <c r="E94" s="159" t="s">
        <v>343</v>
      </c>
      <c r="F94" s="160" t="s">
        <v>344</v>
      </c>
      <c r="G94" s="161" t="s">
        <v>322</v>
      </c>
      <c r="H94" s="162">
        <v>4</v>
      </c>
      <c r="I94" s="163"/>
      <c r="J94" s="164">
        <f>ROUND($I$94*$H$94,2)</f>
        <v>0</v>
      </c>
      <c r="K94" s="160"/>
      <c r="L94" s="132"/>
      <c r="M94" s="165"/>
      <c r="N94" s="166" t="s">
        <v>41</v>
      </c>
      <c r="O94" s="87"/>
      <c r="P94" s="167">
        <f>$O$94*$H$94</f>
        <v>0</v>
      </c>
      <c r="Q94" s="167">
        <v>0</v>
      </c>
      <c r="R94" s="167">
        <f>$Q$94*$H$94</f>
        <v>0</v>
      </c>
      <c r="S94" s="167">
        <v>0</v>
      </c>
      <c r="T94" s="168">
        <f>$S$94*$H$94</f>
        <v>0</v>
      </c>
      <c r="AR94" s="90" t="s">
        <v>132</v>
      </c>
      <c r="AT94" s="90" t="s">
        <v>127</v>
      </c>
      <c r="AU94" s="90" t="s">
        <v>70</v>
      </c>
      <c r="AY94" s="90" t="s">
        <v>124</v>
      </c>
      <c r="BE94" s="169">
        <f>IF($N$94="základní",$J$94,0)</f>
        <v>0</v>
      </c>
      <c r="BF94" s="169">
        <f>IF($N$94="snížená",$J$94,0)</f>
        <v>0</v>
      </c>
      <c r="BG94" s="169">
        <f>IF($N$94="zákl. přenesená",$J$94,0)</f>
        <v>0</v>
      </c>
      <c r="BH94" s="169">
        <f>IF($N$94="sníž. přenesená",$J$94,0)</f>
        <v>0</v>
      </c>
      <c r="BI94" s="169">
        <f>IF($N$94="nulová",$J$94,0)</f>
        <v>0</v>
      </c>
      <c r="BJ94" s="90" t="s">
        <v>21</v>
      </c>
      <c r="BK94" s="169">
        <f>ROUND($I$94*$H$94,2)</f>
        <v>0</v>
      </c>
      <c r="BL94" s="90" t="s">
        <v>132</v>
      </c>
      <c r="BM94" s="90" t="s">
        <v>182</v>
      </c>
    </row>
    <row r="95" spans="2:65" s="6" customFormat="1" ht="13.5" customHeight="1">
      <c r="B95" s="86"/>
      <c r="C95" s="161" t="s">
        <v>190</v>
      </c>
      <c r="D95" s="161" t="s">
        <v>127</v>
      </c>
      <c r="E95" s="159" t="s">
        <v>345</v>
      </c>
      <c r="F95" s="160" t="s">
        <v>346</v>
      </c>
      <c r="G95" s="161" t="s">
        <v>322</v>
      </c>
      <c r="H95" s="162">
        <v>1</v>
      </c>
      <c r="I95" s="163"/>
      <c r="J95" s="164">
        <f>ROUND($I$95*$H$95,2)</f>
        <v>0</v>
      </c>
      <c r="K95" s="160"/>
      <c r="L95" s="132"/>
      <c r="M95" s="165"/>
      <c r="N95" s="166" t="s">
        <v>41</v>
      </c>
      <c r="O95" s="87"/>
      <c r="P95" s="167">
        <f>$O$95*$H$95</f>
        <v>0</v>
      </c>
      <c r="Q95" s="167">
        <v>0</v>
      </c>
      <c r="R95" s="167">
        <f>$Q$95*$H$95</f>
        <v>0</v>
      </c>
      <c r="S95" s="167">
        <v>0</v>
      </c>
      <c r="T95" s="168">
        <f>$S$95*$H$95</f>
        <v>0</v>
      </c>
      <c r="AR95" s="90" t="s">
        <v>132</v>
      </c>
      <c r="AT95" s="90" t="s">
        <v>127</v>
      </c>
      <c r="AU95" s="90" t="s">
        <v>70</v>
      </c>
      <c r="AY95" s="90" t="s">
        <v>124</v>
      </c>
      <c r="BE95" s="169">
        <f>IF($N$95="základní",$J$95,0)</f>
        <v>0</v>
      </c>
      <c r="BF95" s="169">
        <f>IF($N$95="snížená",$J$95,0)</f>
        <v>0</v>
      </c>
      <c r="BG95" s="169">
        <f>IF($N$95="zákl. přenesená",$J$95,0)</f>
        <v>0</v>
      </c>
      <c r="BH95" s="169">
        <f>IF($N$95="sníž. přenesená",$J$95,0)</f>
        <v>0</v>
      </c>
      <c r="BI95" s="169">
        <f>IF($N$95="nulová",$J$95,0)</f>
        <v>0</v>
      </c>
      <c r="BJ95" s="90" t="s">
        <v>21</v>
      </c>
      <c r="BK95" s="169">
        <f>ROUND($I$95*$H$95,2)</f>
        <v>0</v>
      </c>
      <c r="BL95" s="90" t="s">
        <v>132</v>
      </c>
      <c r="BM95" s="90" t="s">
        <v>190</v>
      </c>
    </row>
    <row r="96" spans="2:65" s="6" customFormat="1" ht="13.5" customHeight="1">
      <c r="B96" s="86"/>
      <c r="C96" s="161" t="s">
        <v>199</v>
      </c>
      <c r="D96" s="161" t="s">
        <v>127</v>
      </c>
      <c r="E96" s="159" t="s">
        <v>347</v>
      </c>
      <c r="F96" s="160" t="s">
        <v>348</v>
      </c>
      <c r="G96" s="161" t="s">
        <v>170</v>
      </c>
      <c r="H96" s="162">
        <v>400</v>
      </c>
      <c r="I96" s="163"/>
      <c r="J96" s="164">
        <f>ROUND($I$96*$H$96,2)</f>
        <v>0</v>
      </c>
      <c r="K96" s="160"/>
      <c r="L96" s="132"/>
      <c r="M96" s="165"/>
      <c r="N96" s="166" t="s">
        <v>41</v>
      </c>
      <c r="O96" s="87"/>
      <c r="P96" s="167">
        <f>$O$96*$H$96</f>
        <v>0</v>
      </c>
      <c r="Q96" s="167">
        <v>0</v>
      </c>
      <c r="R96" s="167">
        <f>$Q$96*$H$96</f>
        <v>0</v>
      </c>
      <c r="S96" s="167">
        <v>0</v>
      </c>
      <c r="T96" s="168">
        <f>$S$96*$H$96</f>
        <v>0</v>
      </c>
      <c r="AR96" s="90" t="s">
        <v>132</v>
      </c>
      <c r="AT96" s="90" t="s">
        <v>127</v>
      </c>
      <c r="AU96" s="90" t="s">
        <v>70</v>
      </c>
      <c r="AY96" s="90" t="s">
        <v>124</v>
      </c>
      <c r="BE96" s="169">
        <f>IF($N$96="základní",$J$96,0)</f>
        <v>0</v>
      </c>
      <c r="BF96" s="169">
        <f>IF($N$96="snížená",$J$96,0)</f>
        <v>0</v>
      </c>
      <c r="BG96" s="169">
        <f>IF($N$96="zákl. přenesená",$J$96,0)</f>
        <v>0</v>
      </c>
      <c r="BH96" s="169">
        <f>IF($N$96="sníž. přenesená",$J$96,0)</f>
        <v>0</v>
      </c>
      <c r="BI96" s="169">
        <f>IF($N$96="nulová",$J$96,0)</f>
        <v>0</v>
      </c>
      <c r="BJ96" s="90" t="s">
        <v>21</v>
      </c>
      <c r="BK96" s="169">
        <f>ROUND($I$96*$H$96,2)</f>
        <v>0</v>
      </c>
      <c r="BL96" s="90" t="s">
        <v>132</v>
      </c>
      <c r="BM96" s="90" t="s">
        <v>199</v>
      </c>
    </row>
    <row r="97" spans="2:65" s="6" customFormat="1" ht="13.5" customHeight="1">
      <c r="B97" s="86"/>
      <c r="C97" s="161" t="s">
        <v>8</v>
      </c>
      <c r="D97" s="161" t="s">
        <v>127</v>
      </c>
      <c r="E97" s="159" t="s">
        <v>349</v>
      </c>
      <c r="F97" s="160" t="s">
        <v>350</v>
      </c>
      <c r="G97" s="161" t="s">
        <v>170</v>
      </c>
      <c r="H97" s="162">
        <v>60</v>
      </c>
      <c r="I97" s="163"/>
      <c r="J97" s="164">
        <f>ROUND($I$97*$H$97,2)</f>
        <v>0</v>
      </c>
      <c r="K97" s="160"/>
      <c r="L97" s="132"/>
      <c r="M97" s="165"/>
      <c r="N97" s="166" t="s">
        <v>41</v>
      </c>
      <c r="O97" s="87"/>
      <c r="P97" s="167">
        <f>$O$97*$H$97</f>
        <v>0</v>
      </c>
      <c r="Q97" s="167">
        <v>0</v>
      </c>
      <c r="R97" s="167">
        <f>$Q$97*$H$97</f>
        <v>0</v>
      </c>
      <c r="S97" s="167">
        <v>0</v>
      </c>
      <c r="T97" s="168">
        <f>$S$97*$H$97</f>
        <v>0</v>
      </c>
      <c r="AR97" s="90" t="s">
        <v>132</v>
      </c>
      <c r="AT97" s="90" t="s">
        <v>127</v>
      </c>
      <c r="AU97" s="90" t="s">
        <v>70</v>
      </c>
      <c r="AY97" s="90" t="s">
        <v>124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21</v>
      </c>
      <c r="BK97" s="169">
        <f>ROUND($I$97*$H$97,2)</f>
        <v>0</v>
      </c>
      <c r="BL97" s="90" t="s">
        <v>132</v>
      </c>
      <c r="BM97" s="90" t="s">
        <v>8</v>
      </c>
    </row>
    <row r="98" spans="2:65" s="6" customFormat="1" ht="13.5" customHeight="1">
      <c r="B98" s="86"/>
      <c r="C98" s="161" t="s">
        <v>193</v>
      </c>
      <c r="D98" s="161" t="s">
        <v>127</v>
      </c>
      <c r="E98" s="159" t="s">
        <v>351</v>
      </c>
      <c r="F98" s="160" t="s">
        <v>352</v>
      </c>
      <c r="G98" s="161" t="s">
        <v>170</v>
      </c>
      <c r="H98" s="162">
        <v>80</v>
      </c>
      <c r="I98" s="163"/>
      <c r="J98" s="164">
        <f>ROUND($I$98*$H$98,2)</f>
        <v>0</v>
      </c>
      <c r="K98" s="160"/>
      <c r="L98" s="132"/>
      <c r="M98" s="165"/>
      <c r="N98" s="166" t="s">
        <v>41</v>
      </c>
      <c r="O98" s="87"/>
      <c r="P98" s="167">
        <f>$O$98*$H$98</f>
        <v>0</v>
      </c>
      <c r="Q98" s="167">
        <v>0</v>
      </c>
      <c r="R98" s="167">
        <f>$Q$98*$H$98</f>
        <v>0</v>
      </c>
      <c r="S98" s="167">
        <v>0</v>
      </c>
      <c r="T98" s="168">
        <f>$S$98*$H$98</f>
        <v>0</v>
      </c>
      <c r="AR98" s="90" t="s">
        <v>132</v>
      </c>
      <c r="AT98" s="90" t="s">
        <v>127</v>
      </c>
      <c r="AU98" s="90" t="s">
        <v>70</v>
      </c>
      <c r="AY98" s="90" t="s">
        <v>124</v>
      </c>
      <c r="BE98" s="169">
        <f>IF($N$98="základní",$J$98,0)</f>
        <v>0</v>
      </c>
      <c r="BF98" s="169">
        <f>IF($N$98="snížená",$J$98,0)</f>
        <v>0</v>
      </c>
      <c r="BG98" s="169">
        <f>IF($N$98="zákl. přenesená",$J$98,0)</f>
        <v>0</v>
      </c>
      <c r="BH98" s="169">
        <f>IF($N$98="sníž. přenesená",$J$98,0)</f>
        <v>0</v>
      </c>
      <c r="BI98" s="169">
        <f>IF($N$98="nulová",$J$98,0)</f>
        <v>0</v>
      </c>
      <c r="BJ98" s="90" t="s">
        <v>21</v>
      </c>
      <c r="BK98" s="169">
        <f>ROUND($I$98*$H$98,2)</f>
        <v>0</v>
      </c>
      <c r="BL98" s="90" t="s">
        <v>132</v>
      </c>
      <c r="BM98" s="90" t="s">
        <v>193</v>
      </c>
    </row>
    <row r="99" spans="2:65" s="6" customFormat="1" ht="13.5" customHeight="1">
      <c r="B99" s="86"/>
      <c r="C99" s="161" t="s">
        <v>213</v>
      </c>
      <c r="D99" s="161" t="s">
        <v>127</v>
      </c>
      <c r="E99" s="159" t="s">
        <v>353</v>
      </c>
      <c r="F99" s="160" t="s">
        <v>354</v>
      </c>
      <c r="G99" s="161" t="s">
        <v>170</v>
      </c>
      <c r="H99" s="162">
        <v>50</v>
      </c>
      <c r="I99" s="163"/>
      <c r="J99" s="164">
        <f>ROUND($I$99*$H$99,2)</f>
        <v>0</v>
      </c>
      <c r="K99" s="160"/>
      <c r="L99" s="132"/>
      <c r="M99" s="165"/>
      <c r="N99" s="166" t="s">
        <v>41</v>
      </c>
      <c r="O99" s="87"/>
      <c r="P99" s="167">
        <f>$O$99*$H$99</f>
        <v>0</v>
      </c>
      <c r="Q99" s="167">
        <v>0</v>
      </c>
      <c r="R99" s="167">
        <f>$Q$99*$H$99</f>
        <v>0</v>
      </c>
      <c r="S99" s="167">
        <v>0</v>
      </c>
      <c r="T99" s="168">
        <f>$S$99*$H$99</f>
        <v>0</v>
      </c>
      <c r="AR99" s="90" t="s">
        <v>132</v>
      </c>
      <c r="AT99" s="90" t="s">
        <v>127</v>
      </c>
      <c r="AU99" s="90" t="s">
        <v>70</v>
      </c>
      <c r="AY99" s="90" t="s">
        <v>124</v>
      </c>
      <c r="BE99" s="169">
        <f>IF($N$99="základní",$J$99,0)</f>
        <v>0</v>
      </c>
      <c r="BF99" s="169">
        <f>IF($N$99="snížená",$J$99,0)</f>
        <v>0</v>
      </c>
      <c r="BG99" s="169">
        <f>IF($N$99="zákl. přenesená",$J$99,0)</f>
        <v>0</v>
      </c>
      <c r="BH99" s="169">
        <f>IF($N$99="sníž. přenesená",$J$99,0)</f>
        <v>0</v>
      </c>
      <c r="BI99" s="169">
        <f>IF($N$99="nulová",$J$99,0)</f>
        <v>0</v>
      </c>
      <c r="BJ99" s="90" t="s">
        <v>21</v>
      </c>
      <c r="BK99" s="169">
        <f>ROUND($I$99*$H$99,2)</f>
        <v>0</v>
      </c>
      <c r="BL99" s="90" t="s">
        <v>132</v>
      </c>
      <c r="BM99" s="90" t="s">
        <v>213</v>
      </c>
    </row>
    <row r="100" spans="2:65" s="6" customFormat="1" ht="13.5" customHeight="1">
      <c r="B100" s="86"/>
      <c r="C100" s="161" t="s">
        <v>219</v>
      </c>
      <c r="D100" s="161" t="s">
        <v>127</v>
      </c>
      <c r="E100" s="159" t="s">
        <v>355</v>
      </c>
      <c r="F100" s="160" t="s">
        <v>356</v>
      </c>
      <c r="G100" s="161" t="s">
        <v>170</v>
      </c>
      <c r="H100" s="162">
        <v>20</v>
      </c>
      <c r="I100" s="163"/>
      <c r="J100" s="164">
        <f>ROUND($I$100*$H$100,2)</f>
        <v>0</v>
      </c>
      <c r="K100" s="160"/>
      <c r="L100" s="132"/>
      <c r="M100" s="165"/>
      <c r="N100" s="166" t="s">
        <v>41</v>
      </c>
      <c r="O100" s="87"/>
      <c r="P100" s="167">
        <f>$O$100*$H$100</f>
        <v>0</v>
      </c>
      <c r="Q100" s="167">
        <v>0</v>
      </c>
      <c r="R100" s="167">
        <f>$Q$100*$H$100</f>
        <v>0</v>
      </c>
      <c r="S100" s="167">
        <v>0</v>
      </c>
      <c r="T100" s="168">
        <f>$S$100*$H$100</f>
        <v>0</v>
      </c>
      <c r="AR100" s="90" t="s">
        <v>132</v>
      </c>
      <c r="AT100" s="90" t="s">
        <v>127</v>
      </c>
      <c r="AU100" s="90" t="s">
        <v>70</v>
      </c>
      <c r="AY100" s="90" t="s">
        <v>124</v>
      </c>
      <c r="BE100" s="169">
        <f>IF($N$100="základní",$J$100,0)</f>
        <v>0</v>
      </c>
      <c r="BF100" s="169">
        <f>IF($N$100="snížená",$J$100,0)</f>
        <v>0</v>
      </c>
      <c r="BG100" s="169">
        <f>IF($N$100="zákl. přenesená",$J$100,0)</f>
        <v>0</v>
      </c>
      <c r="BH100" s="169">
        <f>IF($N$100="sníž. přenesená",$J$100,0)</f>
        <v>0</v>
      </c>
      <c r="BI100" s="169">
        <f>IF($N$100="nulová",$J$100,0)</f>
        <v>0</v>
      </c>
      <c r="BJ100" s="90" t="s">
        <v>21</v>
      </c>
      <c r="BK100" s="169">
        <f>ROUND($I$100*$H$100,2)</f>
        <v>0</v>
      </c>
      <c r="BL100" s="90" t="s">
        <v>132</v>
      </c>
      <c r="BM100" s="90" t="s">
        <v>219</v>
      </c>
    </row>
    <row r="101" spans="2:65" s="6" customFormat="1" ht="13.5" customHeight="1">
      <c r="B101" s="86"/>
      <c r="C101" s="161" t="s">
        <v>224</v>
      </c>
      <c r="D101" s="161" t="s">
        <v>127</v>
      </c>
      <c r="E101" s="159" t="s">
        <v>357</v>
      </c>
      <c r="F101" s="160" t="s">
        <v>358</v>
      </c>
      <c r="G101" s="161" t="s">
        <v>359</v>
      </c>
      <c r="H101" s="162">
        <v>1</v>
      </c>
      <c r="I101" s="163"/>
      <c r="J101" s="164">
        <f>ROUND($I$101*$H$101,2)</f>
        <v>0</v>
      </c>
      <c r="K101" s="160"/>
      <c r="L101" s="132"/>
      <c r="M101" s="165"/>
      <c r="N101" s="166" t="s">
        <v>41</v>
      </c>
      <c r="O101" s="87"/>
      <c r="P101" s="167">
        <f>$O$101*$H$101</f>
        <v>0</v>
      </c>
      <c r="Q101" s="167">
        <v>0</v>
      </c>
      <c r="R101" s="167">
        <f>$Q$101*$H$101</f>
        <v>0</v>
      </c>
      <c r="S101" s="167">
        <v>0</v>
      </c>
      <c r="T101" s="168">
        <f>$S$101*$H$101</f>
        <v>0</v>
      </c>
      <c r="AR101" s="90" t="s">
        <v>132</v>
      </c>
      <c r="AT101" s="90" t="s">
        <v>127</v>
      </c>
      <c r="AU101" s="90" t="s">
        <v>70</v>
      </c>
      <c r="AY101" s="90" t="s">
        <v>124</v>
      </c>
      <c r="BE101" s="169">
        <f>IF($N$101="základní",$J$101,0)</f>
        <v>0</v>
      </c>
      <c r="BF101" s="169">
        <f>IF($N$101="snížená",$J$101,0)</f>
        <v>0</v>
      </c>
      <c r="BG101" s="169">
        <f>IF($N$101="zákl. přenesená",$J$101,0)</f>
        <v>0</v>
      </c>
      <c r="BH101" s="169">
        <f>IF($N$101="sníž. přenesená",$J$101,0)</f>
        <v>0</v>
      </c>
      <c r="BI101" s="169">
        <f>IF($N$101="nulová",$J$101,0)</f>
        <v>0</v>
      </c>
      <c r="BJ101" s="90" t="s">
        <v>21</v>
      </c>
      <c r="BK101" s="169">
        <f>ROUND($I$101*$H$101,2)</f>
        <v>0</v>
      </c>
      <c r="BL101" s="90" t="s">
        <v>132</v>
      </c>
      <c r="BM101" s="90" t="s">
        <v>224</v>
      </c>
    </row>
    <row r="102" spans="2:65" s="6" customFormat="1" ht="13.5" customHeight="1">
      <c r="B102" s="86"/>
      <c r="C102" s="161" t="s">
        <v>230</v>
      </c>
      <c r="D102" s="161" t="s">
        <v>127</v>
      </c>
      <c r="E102" s="159" t="s">
        <v>360</v>
      </c>
      <c r="F102" s="160" t="s">
        <v>361</v>
      </c>
      <c r="G102" s="161" t="s">
        <v>322</v>
      </c>
      <c r="H102" s="162">
        <v>1</v>
      </c>
      <c r="I102" s="163"/>
      <c r="J102" s="164">
        <f>ROUND($I$102*$H$102,2)</f>
        <v>0</v>
      </c>
      <c r="K102" s="160"/>
      <c r="L102" s="132"/>
      <c r="M102" s="165"/>
      <c r="N102" s="166" t="s">
        <v>41</v>
      </c>
      <c r="O102" s="87"/>
      <c r="P102" s="167">
        <f>$O$102*$H$102</f>
        <v>0</v>
      </c>
      <c r="Q102" s="167">
        <v>0</v>
      </c>
      <c r="R102" s="167">
        <f>$Q$102*$H$102</f>
        <v>0</v>
      </c>
      <c r="S102" s="167">
        <v>0</v>
      </c>
      <c r="T102" s="168">
        <f>$S$102*$H$102</f>
        <v>0</v>
      </c>
      <c r="AR102" s="90" t="s">
        <v>132</v>
      </c>
      <c r="AT102" s="90" t="s">
        <v>127</v>
      </c>
      <c r="AU102" s="90" t="s">
        <v>70</v>
      </c>
      <c r="AY102" s="90" t="s">
        <v>124</v>
      </c>
      <c r="BE102" s="169">
        <f>IF($N$102="základní",$J$102,0)</f>
        <v>0</v>
      </c>
      <c r="BF102" s="169">
        <f>IF($N$102="snížená",$J$102,0)</f>
        <v>0</v>
      </c>
      <c r="BG102" s="169">
        <f>IF($N$102="zákl. přenesená",$J$102,0)</f>
        <v>0</v>
      </c>
      <c r="BH102" s="169">
        <f>IF($N$102="sníž. přenesená",$J$102,0)</f>
        <v>0</v>
      </c>
      <c r="BI102" s="169">
        <f>IF($N$102="nulová",$J$102,0)</f>
        <v>0</v>
      </c>
      <c r="BJ102" s="90" t="s">
        <v>21</v>
      </c>
      <c r="BK102" s="169">
        <f>ROUND($I$102*$H$102,2)</f>
        <v>0</v>
      </c>
      <c r="BL102" s="90" t="s">
        <v>132</v>
      </c>
      <c r="BM102" s="90" t="s">
        <v>230</v>
      </c>
    </row>
    <row r="103" spans="2:65" s="6" customFormat="1" ht="13.5" customHeight="1">
      <c r="B103" s="86"/>
      <c r="C103" s="161" t="s">
        <v>7</v>
      </c>
      <c r="D103" s="161" t="s">
        <v>127</v>
      </c>
      <c r="E103" s="159" t="s">
        <v>362</v>
      </c>
      <c r="F103" s="160" t="s">
        <v>363</v>
      </c>
      <c r="G103" s="161" t="s">
        <v>322</v>
      </c>
      <c r="H103" s="162">
        <v>4</v>
      </c>
      <c r="I103" s="163"/>
      <c r="J103" s="164">
        <f>ROUND($I$103*$H$103,2)</f>
        <v>0</v>
      </c>
      <c r="K103" s="160"/>
      <c r="L103" s="132"/>
      <c r="M103" s="165"/>
      <c r="N103" s="166" t="s">
        <v>41</v>
      </c>
      <c r="O103" s="87"/>
      <c r="P103" s="167">
        <f>$O$103*$H$103</f>
        <v>0</v>
      </c>
      <c r="Q103" s="167">
        <v>0</v>
      </c>
      <c r="R103" s="167">
        <f>$Q$103*$H$103</f>
        <v>0</v>
      </c>
      <c r="S103" s="167">
        <v>0</v>
      </c>
      <c r="T103" s="168">
        <f>$S$103*$H$103</f>
        <v>0</v>
      </c>
      <c r="AR103" s="90" t="s">
        <v>132</v>
      </c>
      <c r="AT103" s="90" t="s">
        <v>127</v>
      </c>
      <c r="AU103" s="90" t="s">
        <v>70</v>
      </c>
      <c r="AY103" s="90" t="s">
        <v>124</v>
      </c>
      <c r="BE103" s="169">
        <f>IF($N$103="základní",$J$103,0)</f>
        <v>0</v>
      </c>
      <c r="BF103" s="169">
        <f>IF($N$103="snížená",$J$103,0)</f>
        <v>0</v>
      </c>
      <c r="BG103" s="169">
        <f>IF($N$103="zákl. přenesená",$J$103,0)</f>
        <v>0</v>
      </c>
      <c r="BH103" s="169">
        <f>IF($N$103="sníž. přenesená",$J$103,0)</f>
        <v>0</v>
      </c>
      <c r="BI103" s="169">
        <f>IF($N$103="nulová",$J$103,0)</f>
        <v>0</v>
      </c>
      <c r="BJ103" s="90" t="s">
        <v>21</v>
      </c>
      <c r="BK103" s="169">
        <f>ROUND($I$103*$H$103,2)</f>
        <v>0</v>
      </c>
      <c r="BL103" s="90" t="s">
        <v>132</v>
      </c>
      <c r="BM103" s="90" t="s">
        <v>7</v>
      </c>
    </row>
    <row r="104" spans="2:65" s="6" customFormat="1" ht="13.5" customHeight="1">
      <c r="B104" s="86"/>
      <c r="C104" s="161" t="s">
        <v>237</v>
      </c>
      <c r="D104" s="161" t="s">
        <v>127</v>
      </c>
      <c r="E104" s="159" t="s">
        <v>364</v>
      </c>
      <c r="F104" s="160" t="s">
        <v>365</v>
      </c>
      <c r="G104" s="161" t="s">
        <v>359</v>
      </c>
      <c r="H104" s="162">
        <v>1</v>
      </c>
      <c r="I104" s="163"/>
      <c r="J104" s="164">
        <f>ROUND($I$104*$H$104,2)</f>
        <v>0</v>
      </c>
      <c r="K104" s="160"/>
      <c r="L104" s="132"/>
      <c r="M104" s="165"/>
      <c r="N104" s="166" t="s">
        <v>41</v>
      </c>
      <c r="O104" s="87"/>
      <c r="P104" s="167">
        <f>$O$104*$H$104</f>
        <v>0</v>
      </c>
      <c r="Q104" s="167">
        <v>0</v>
      </c>
      <c r="R104" s="167">
        <f>$Q$104*$H$104</f>
        <v>0</v>
      </c>
      <c r="S104" s="167">
        <v>0</v>
      </c>
      <c r="T104" s="168">
        <f>$S$104*$H$104</f>
        <v>0</v>
      </c>
      <c r="AR104" s="90" t="s">
        <v>132</v>
      </c>
      <c r="AT104" s="90" t="s">
        <v>127</v>
      </c>
      <c r="AU104" s="90" t="s">
        <v>70</v>
      </c>
      <c r="AY104" s="90" t="s">
        <v>124</v>
      </c>
      <c r="BE104" s="169">
        <f>IF($N$104="základní",$J$104,0)</f>
        <v>0</v>
      </c>
      <c r="BF104" s="169">
        <f>IF($N$104="snížená",$J$104,0)</f>
        <v>0</v>
      </c>
      <c r="BG104" s="169">
        <f>IF($N$104="zákl. přenesená",$J$104,0)</f>
        <v>0</v>
      </c>
      <c r="BH104" s="169">
        <f>IF($N$104="sníž. přenesená",$J$104,0)</f>
        <v>0</v>
      </c>
      <c r="BI104" s="169">
        <f>IF($N$104="nulová",$J$104,0)</f>
        <v>0</v>
      </c>
      <c r="BJ104" s="90" t="s">
        <v>21</v>
      </c>
      <c r="BK104" s="169">
        <f>ROUND($I$104*$H$104,2)</f>
        <v>0</v>
      </c>
      <c r="BL104" s="90" t="s">
        <v>132</v>
      </c>
      <c r="BM104" s="90" t="s">
        <v>237</v>
      </c>
    </row>
    <row r="105" spans="2:65" s="6" customFormat="1" ht="13.5" customHeight="1">
      <c r="B105" s="86"/>
      <c r="C105" s="161" t="s">
        <v>241</v>
      </c>
      <c r="D105" s="161" t="s">
        <v>127</v>
      </c>
      <c r="E105" s="159" t="s">
        <v>366</v>
      </c>
      <c r="F105" s="160" t="s">
        <v>367</v>
      </c>
      <c r="G105" s="161" t="s">
        <v>359</v>
      </c>
      <c r="H105" s="162">
        <v>1</v>
      </c>
      <c r="I105" s="163"/>
      <c r="J105" s="164">
        <f>ROUND($I$105*$H$105,2)</f>
        <v>0</v>
      </c>
      <c r="K105" s="160"/>
      <c r="L105" s="132"/>
      <c r="M105" s="165"/>
      <c r="N105" s="166" t="s">
        <v>41</v>
      </c>
      <c r="O105" s="87"/>
      <c r="P105" s="167">
        <f>$O$105*$H$105</f>
        <v>0</v>
      </c>
      <c r="Q105" s="167">
        <v>0</v>
      </c>
      <c r="R105" s="167">
        <f>$Q$105*$H$105</f>
        <v>0</v>
      </c>
      <c r="S105" s="167">
        <v>0</v>
      </c>
      <c r="T105" s="168">
        <f>$S$105*$H$105</f>
        <v>0</v>
      </c>
      <c r="AR105" s="90" t="s">
        <v>132</v>
      </c>
      <c r="AT105" s="90" t="s">
        <v>127</v>
      </c>
      <c r="AU105" s="90" t="s">
        <v>70</v>
      </c>
      <c r="AY105" s="90" t="s">
        <v>124</v>
      </c>
      <c r="BE105" s="169">
        <f>IF($N$105="základní",$J$105,0)</f>
        <v>0</v>
      </c>
      <c r="BF105" s="169">
        <f>IF($N$105="snížená",$J$105,0)</f>
        <v>0</v>
      </c>
      <c r="BG105" s="169">
        <f>IF($N$105="zákl. přenesená",$J$105,0)</f>
        <v>0</v>
      </c>
      <c r="BH105" s="169">
        <f>IF($N$105="sníž. přenesená",$J$105,0)</f>
        <v>0</v>
      </c>
      <c r="BI105" s="169">
        <f>IF($N$105="nulová",$J$105,0)</f>
        <v>0</v>
      </c>
      <c r="BJ105" s="90" t="s">
        <v>21</v>
      </c>
      <c r="BK105" s="169">
        <f>ROUND($I$105*$H$105,2)</f>
        <v>0</v>
      </c>
      <c r="BL105" s="90" t="s">
        <v>132</v>
      </c>
      <c r="BM105" s="90" t="s">
        <v>241</v>
      </c>
    </row>
    <row r="106" spans="2:65" s="6" customFormat="1" ht="13.5" customHeight="1">
      <c r="B106" s="86"/>
      <c r="C106" s="161" t="s">
        <v>245</v>
      </c>
      <c r="D106" s="161" t="s">
        <v>127</v>
      </c>
      <c r="E106" s="159" t="s">
        <v>368</v>
      </c>
      <c r="F106" s="160" t="s">
        <v>369</v>
      </c>
      <c r="G106" s="161" t="s">
        <v>359</v>
      </c>
      <c r="H106" s="162">
        <v>1</v>
      </c>
      <c r="I106" s="163"/>
      <c r="J106" s="164">
        <f>ROUND($I$106*$H$106,2)</f>
        <v>0</v>
      </c>
      <c r="K106" s="160"/>
      <c r="L106" s="132"/>
      <c r="M106" s="165"/>
      <c r="N106" s="166" t="s">
        <v>41</v>
      </c>
      <c r="O106" s="87"/>
      <c r="P106" s="167">
        <f>$O$106*$H$106</f>
        <v>0</v>
      </c>
      <c r="Q106" s="167">
        <v>0</v>
      </c>
      <c r="R106" s="167">
        <f>$Q$106*$H$106</f>
        <v>0</v>
      </c>
      <c r="S106" s="167">
        <v>0</v>
      </c>
      <c r="T106" s="168">
        <f>$S$106*$H$106</f>
        <v>0</v>
      </c>
      <c r="AR106" s="90" t="s">
        <v>132</v>
      </c>
      <c r="AT106" s="90" t="s">
        <v>127</v>
      </c>
      <c r="AU106" s="90" t="s">
        <v>70</v>
      </c>
      <c r="AY106" s="90" t="s">
        <v>124</v>
      </c>
      <c r="BE106" s="169">
        <f>IF($N$106="základní",$J$106,0)</f>
        <v>0</v>
      </c>
      <c r="BF106" s="169">
        <f>IF($N$106="snížená",$J$106,0)</f>
        <v>0</v>
      </c>
      <c r="BG106" s="169">
        <f>IF($N$106="zákl. přenesená",$J$106,0)</f>
        <v>0</v>
      </c>
      <c r="BH106" s="169">
        <f>IF($N$106="sníž. přenesená",$J$106,0)</f>
        <v>0</v>
      </c>
      <c r="BI106" s="169">
        <f>IF($N$106="nulová",$J$106,0)</f>
        <v>0</v>
      </c>
      <c r="BJ106" s="90" t="s">
        <v>21</v>
      </c>
      <c r="BK106" s="169">
        <f>ROUND($I$106*$H$106,2)</f>
        <v>0</v>
      </c>
      <c r="BL106" s="90" t="s">
        <v>132</v>
      </c>
      <c r="BM106" s="90" t="s">
        <v>245</v>
      </c>
    </row>
    <row r="107" spans="2:65" s="6" customFormat="1" ht="13.5" customHeight="1">
      <c r="B107" s="86"/>
      <c r="C107" s="161" t="s">
        <v>249</v>
      </c>
      <c r="D107" s="161" t="s">
        <v>127</v>
      </c>
      <c r="E107" s="159" t="s">
        <v>370</v>
      </c>
      <c r="F107" s="160" t="s">
        <v>371</v>
      </c>
      <c r="G107" s="161" t="s">
        <v>322</v>
      </c>
      <c r="H107" s="162">
        <v>1</v>
      </c>
      <c r="I107" s="163"/>
      <c r="J107" s="164">
        <f>ROUND($I$107*$H$107,2)</f>
        <v>0</v>
      </c>
      <c r="K107" s="160"/>
      <c r="L107" s="132"/>
      <c r="M107" s="165"/>
      <c r="N107" s="166" t="s">
        <v>41</v>
      </c>
      <c r="O107" s="87"/>
      <c r="P107" s="167">
        <f>$O$107*$H$107</f>
        <v>0</v>
      </c>
      <c r="Q107" s="167">
        <v>0</v>
      </c>
      <c r="R107" s="167">
        <f>$Q$107*$H$107</f>
        <v>0</v>
      </c>
      <c r="S107" s="167">
        <v>0</v>
      </c>
      <c r="T107" s="168">
        <f>$S$107*$H$107</f>
        <v>0</v>
      </c>
      <c r="AR107" s="90" t="s">
        <v>132</v>
      </c>
      <c r="AT107" s="90" t="s">
        <v>127</v>
      </c>
      <c r="AU107" s="90" t="s">
        <v>70</v>
      </c>
      <c r="AY107" s="90" t="s">
        <v>124</v>
      </c>
      <c r="BE107" s="169">
        <f>IF($N$107="základní",$J$107,0)</f>
        <v>0</v>
      </c>
      <c r="BF107" s="169">
        <f>IF($N$107="snížená",$J$107,0)</f>
        <v>0</v>
      </c>
      <c r="BG107" s="169">
        <f>IF($N$107="zákl. přenesená",$J$107,0)</f>
        <v>0</v>
      </c>
      <c r="BH107" s="169">
        <f>IF($N$107="sníž. přenesená",$J$107,0)</f>
        <v>0</v>
      </c>
      <c r="BI107" s="169">
        <f>IF($N$107="nulová",$J$107,0)</f>
        <v>0</v>
      </c>
      <c r="BJ107" s="90" t="s">
        <v>21</v>
      </c>
      <c r="BK107" s="169">
        <f>ROUND($I$107*$H$107,2)</f>
        <v>0</v>
      </c>
      <c r="BL107" s="90" t="s">
        <v>132</v>
      </c>
      <c r="BM107" s="90" t="s">
        <v>249</v>
      </c>
    </row>
    <row r="108" spans="2:65" s="6" customFormat="1" ht="13.5" customHeight="1">
      <c r="B108" s="86"/>
      <c r="C108" s="161" t="s">
        <v>253</v>
      </c>
      <c r="D108" s="161" t="s">
        <v>127</v>
      </c>
      <c r="E108" s="159" t="s">
        <v>372</v>
      </c>
      <c r="F108" s="160" t="s">
        <v>373</v>
      </c>
      <c r="G108" s="161" t="s">
        <v>359</v>
      </c>
      <c r="H108" s="162">
        <v>1</v>
      </c>
      <c r="I108" s="163"/>
      <c r="J108" s="164">
        <f>ROUND($I$108*$H$108,2)</f>
        <v>0</v>
      </c>
      <c r="K108" s="160"/>
      <c r="L108" s="132"/>
      <c r="M108" s="165"/>
      <c r="N108" s="166" t="s">
        <v>41</v>
      </c>
      <c r="O108" s="87"/>
      <c r="P108" s="167">
        <f>$O$108*$H$108</f>
        <v>0</v>
      </c>
      <c r="Q108" s="167">
        <v>0</v>
      </c>
      <c r="R108" s="167">
        <f>$Q$108*$H$108</f>
        <v>0</v>
      </c>
      <c r="S108" s="167">
        <v>0</v>
      </c>
      <c r="T108" s="168">
        <f>$S$108*$H$108</f>
        <v>0</v>
      </c>
      <c r="AR108" s="90" t="s">
        <v>132</v>
      </c>
      <c r="AT108" s="90" t="s">
        <v>127</v>
      </c>
      <c r="AU108" s="90" t="s">
        <v>70</v>
      </c>
      <c r="AY108" s="90" t="s">
        <v>124</v>
      </c>
      <c r="BE108" s="169">
        <f>IF($N$108="základní",$J$108,0)</f>
        <v>0</v>
      </c>
      <c r="BF108" s="169">
        <f>IF($N$108="snížená",$J$108,0)</f>
        <v>0</v>
      </c>
      <c r="BG108" s="169">
        <f>IF($N$108="zákl. přenesená",$J$108,0)</f>
        <v>0</v>
      </c>
      <c r="BH108" s="169">
        <f>IF($N$108="sníž. přenesená",$J$108,0)</f>
        <v>0</v>
      </c>
      <c r="BI108" s="169">
        <f>IF($N$108="nulová",$J$108,0)</f>
        <v>0</v>
      </c>
      <c r="BJ108" s="90" t="s">
        <v>21</v>
      </c>
      <c r="BK108" s="169">
        <f>ROUND($I$108*$H$108,2)</f>
        <v>0</v>
      </c>
      <c r="BL108" s="90" t="s">
        <v>132</v>
      </c>
      <c r="BM108" s="90" t="s">
        <v>253</v>
      </c>
    </row>
    <row r="109" spans="2:65" s="6" customFormat="1" ht="13.5" customHeight="1">
      <c r="B109" s="86"/>
      <c r="C109" s="161" t="s">
        <v>257</v>
      </c>
      <c r="D109" s="161" t="s">
        <v>127</v>
      </c>
      <c r="E109" s="159" t="s">
        <v>374</v>
      </c>
      <c r="F109" s="160" t="s">
        <v>375</v>
      </c>
      <c r="G109" s="161" t="s">
        <v>359</v>
      </c>
      <c r="H109" s="162">
        <v>1</v>
      </c>
      <c r="I109" s="163"/>
      <c r="J109" s="164">
        <f>ROUND($I$109*$H$109,2)</f>
        <v>0</v>
      </c>
      <c r="K109" s="160"/>
      <c r="L109" s="132"/>
      <c r="M109" s="165"/>
      <c r="N109" s="166" t="s">
        <v>41</v>
      </c>
      <c r="O109" s="87"/>
      <c r="P109" s="167">
        <f>$O$109*$H$109</f>
        <v>0</v>
      </c>
      <c r="Q109" s="167">
        <v>0</v>
      </c>
      <c r="R109" s="167">
        <f>$Q$109*$H$109</f>
        <v>0</v>
      </c>
      <c r="S109" s="167">
        <v>0</v>
      </c>
      <c r="T109" s="168">
        <f>$S$109*$H$109</f>
        <v>0</v>
      </c>
      <c r="AR109" s="90" t="s">
        <v>132</v>
      </c>
      <c r="AT109" s="90" t="s">
        <v>127</v>
      </c>
      <c r="AU109" s="90" t="s">
        <v>70</v>
      </c>
      <c r="AY109" s="90" t="s">
        <v>124</v>
      </c>
      <c r="BE109" s="169">
        <f>IF($N$109="základní",$J$109,0)</f>
        <v>0</v>
      </c>
      <c r="BF109" s="169">
        <f>IF($N$109="snížená",$J$109,0)</f>
        <v>0</v>
      </c>
      <c r="BG109" s="169">
        <f>IF($N$109="zákl. přenesená",$J$109,0)</f>
        <v>0</v>
      </c>
      <c r="BH109" s="169">
        <f>IF($N$109="sníž. přenesená",$J$109,0)</f>
        <v>0</v>
      </c>
      <c r="BI109" s="169">
        <f>IF($N$109="nulová",$J$109,0)</f>
        <v>0</v>
      </c>
      <c r="BJ109" s="90" t="s">
        <v>21</v>
      </c>
      <c r="BK109" s="169">
        <f>ROUND($I$109*$H$109,2)</f>
        <v>0</v>
      </c>
      <c r="BL109" s="90" t="s">
        <v>132</v>
      </c>
      <c r="BM109" s="90" t="s">
        <v>257</v>
      </c>
    </row>
    <row r="110" spans="2:63" s="145" customFormat="1" ht="38.25" customHeight="1">
      <c r="B110" s="146"/>
      <c r="C110" s="147"/>
      <c r="D110" s="147" t="s">
        <v>69</v>
      </c>
      <c r="E110" s="148" t="s">
        <v>122</v>
      </c>
      <c r="F110" s="148" t="s">
        <v>123</v>
      </c>
      <c r="G110" s="147"/>
      <c r="H110" s="147"/>
      <c r="J110" s="149">
        <f>$BK$110</f>
        <v>0</v>
      </c>
      <c r="K110" s="147"/>
      <c r="L110" s="150"/>
      <c r="M110" s="151"/>
      <c r="N110" s="147"/>
      <c r="O110" s="147"/>
      <c r="P110" s="152">
        <f>$P$111+$P$114+$P$120</f>
        <v>0</v>
      </c>
      <c r="Q110" s="147"/>
      <c r="R110" s="152">
        <f>$R$111+$R$114+$R$120</f>
        <v>0.43586</v>
      </c>
      <c r="S110" s="147"/>
      <c r="T110" s="153">
        <f>$T$111+$T$114+$T$120</f>
        <v>2.741</v>
      </c>
      <c r="AR110" s="154" t="s">
        <v>21</v>
      </c>
      <c r="AT110" s="154" t="s">
        <v>69</v>
      </c>
      <c r="AU110" s="154" t="s">
        <v>70</v>
      </c>
      <c r="AY110" s="154" t="s">
        <v>124</v>
      </c>
      <c r="BK110" s="155">
        <f>$BK$111+$BK$114+$BK$120</f>
        <v>0</v>
      </c>
    </row>
    <row r="111" spans="2:63" s="145" customFormat="1" ht="20.25" customHeight="1">
      <c r="B111" s="146"/>
      <c r="C111" s="147"/>
      <c r="D111" s="147" t="s">
        <v>69</v>
      </c>
      <c r="E111" s="156" t="s">
        <v>21</v>
      </c>
      <c r="F111" s="156" t="s">
        <v>376</v>
      </c>
      <c r="G111" s="147"/>
      <c r="H111" s="147"/>
      <c r="J111" s="157">
        <f>$BK$111</f>
        <v>0</v>
      </c>
      <c r="K111" s="147"/>
      <c r="L111" s="150"/>
      <c r="M111" s="151"/>
      <c r="N111" s="147"/>
      <c r="O111" s="147"/>
      <c r="P111" s="152">
        <f>SUM($P$112:$P$113)</f>
        <v>0</v>
      </c>
      <c r="Q111" s="147"/>
      <c r="R111" s="152">
        <f>SUM($R$112:$R$113)</f>
        <v>0</v>
      </c>
      <c r="S111" s="147"/>
      <c r="T111" s="153">
        <f>SUM($T$112:$T$113)</f>
        <v>0</v>
      </c>
      <c r="AR111" s="154" t="s">
        <v>21</v>
      </c>
      <c r="AT111" s="154" t="s">
        <v>69</v>
      </c>
      <c r="AU111" s="154" t="s">
        <v>21</v>
      </c>
      <c r="AY111" s="154" t="s">
        <v>124</v>
      </c>
      <c r="BK111" s="155">
        <f>SUM($BK$112:$BK$113)</f>
        <v>0</v>
      </c>
    </row>
    <row r="112" spans="2:65" s="6" customFormat="1" ht="13.5" customHeight="1">
      <c r="B112" s="86"/>
      <c r="C112" s="161" t="s">
        <v>261</v>
      </c>
      <c r="D112" s="161" t="s">
        <v>127</v>
      </c>
      <c r="E112" s="159" t="s">
        <v>377</v>
      </c>
      <c r="F112" s="160" t="s">
        <v>378</v>
      </c>
      <c r="G112" s="161" t="s">
        <v>379</v>
      </c>
      <c r="H112" s="162">
        <v>10</v>
      </c>
      <c r="I112" s="163"/>
      <c r="J112" s="164">
        <f>ROUND($I$112*$H$112,2)</f>
        <v>0</v>
      </c>
      <c r="K112" s="160" t="s">
        <v>131</v>
      </c>
      <c r="L112" s="132"/>
      <c r="M112" s="165"/>
      <c r="N112" s="166" t="s">
        <v>41</v>
      </c>
      <c r="O112" s="87"/>
      <c r="P112" s="167">
        <f>$O$112*$H$112</f>
        <v>0</v>
      </c>
      <c r="Q112" s="167">
        <v>0</v>
      </c>
      <c r="R112" s="167">
        <f>$Q$112*$H$112</f>
        <v>0</v>
      </c>
      <c r="S112" s="167">
        <v>0</v>
      </c>
      <c r="T112" s="168">
        <f>$S$112*$H$112</f>
        <v>0</v>
      </c>
      <c r="AR112" s="90" t="s">
        <v>132</v>
      </c>
      <c r="AT112" s="90" t="s">
        <v>127</v>
      </c>
      <c r="AU112" s="90" t="s">
        <v>78</v>
      </c>
      <c r="AY112" s="90" t="s">
        <v>124</v>
      </c>
      <c r="BE112" s="169">
        <f>IF($N$112="základní",$J$112,0)</f>
        <v>0</v>
      </c>
      <c r="BF112" s="169">
        <f>IF($N$112="snížená",$J$112,0)</f>
        <v>0</v>
      </c>
      <c r="BG112" s="169">
        <f>IF($N$112="zákl. přenesená",$J$112,0)</f>
        <v>0</v>
      </c>
      <c r="BH112" s="169">
        <f>IF($N$112="sníž. přenesená",$J$112,0)</f>
        <v>0</v>
      </c>
      <c r="BI112" s="169">
        <f>IF($N$112="nulová",$J$112,0)</f>
        <v>0</v>
      </c>
      <c r="BJ112" s="90" t="s">
        <v>21</v>
      </c>
      <c r="BK112" s="169">
        <f>ROUND($I$112*$H$112,2)</f>
        <v>0</v>
      </c>
      <c r="BL112" s="90" t="s">
        <v>132</v>
      </c>
      <c r="BM112" s="90" t="s">
        <v>380</v>
      </c>
    </row>
    <row r="113" spans="2:51" s="6" customFormat="1" ht="13.5" customHeight="1">
      <c r="B113" s="170"/>
      <c r="C113" s="171"/>
      <c r="D113" s="172" t="s">
        <v>138</v>
      </c>
      <c r="E113" s="173"/>
      <c r="F113" s="173" t="s">
        <v>381</v>
      </c>
      <c r="G113" s="171"/>
      <c r="H113" s="174">
        <v>10</v>
      </c>
      <c r="J113" s="171"/>
      <c r="K113" s="171"/>
      <c r="L113" s="175"/>
      <c r="M113" s="176"/>
      <c r="N113" s="171"/>
      <c r="O113" s="171"/>
      <c r="P113" s="171"/>
      <c r="Q113" s="171"/>
      <c r="R113" s="171"/>
      <c r="S113" s="171"/>
      <c r="T113" s="177"/>
      <c r="AT113" s="178" t="s">
        <v>138</v>
      </c>
      <c r="AU113" s="178" t="s">
        <v>78</v>
      </c>
      <c r="AV113" s="178" t="s">
        <v>78</v>
      </c>
      <c r="AW113" s="178" t="s">
        <v>96</v>
      </c>
      <c r="AX113" s="178" t="s">
        <v>21</v>
      </c>
      <c r="AY113" s="178" t="s">
        <v>124</v>
      </c>
    </row>
    <row r="114" spans="2:63" s="145" customFormat="1" ht="30" customHeight="1">
      <c r="B114" s="146"/>
      <c r="C114" s="147"/>
      <c r="D114" s="147" t="s">
        <v>69</v>
      </c>
      <c r="E114" s="156" t="s">
        <v>154</v>
      </c>
      <c r="F114" s="156" t="s">
        <v>382</v>
      </c>
      <c r="G114" s="147"/>
      <c r="H114" s="147"/>
      <c r="J114" s="157">
        <f>$BK$114</f>
        <v>0</v>
      </c>
      <c r="K114" s="147"/>
      <c r="L114" s="150"/>
      <c r="M114" s="151"/>
      <c r="N114" s="147"/>
      <c r="O114" s="147"/>
      <c r="P114" s="152">
        <f>SUM($P$115:$P$119)</f>
        <v>0</v>
      </c>
      <c r="Q114" s="147"/>
      <c r="R114" s="152">
        <f>SUM($R$115:$R$119)</f>
        <v>0.41342</v>
      </c>
      <c r="S114" s="147"/>
      <c r="T114" s="153">
        <f>SUM($T$115:$T$119)</f>
        <v>0</v>
      </c>
      <c r="AR114" s="154" t="s">
        <v>21</v>
      </c>
      <c r="AT114" s="154" t="s">
        <v>69</v>
      </c>
      <c r="AU114" s="154" t="s">
        <v>21</v>
      </c>
      <c r="AY114" s="154" t="s">
        <v>124</v>
      </c>
      <c r="BK114" s="155">
        <f>SUM($BK$115:$BK$119)</f>
        <v>0</v>
      </c>
    </row>
    <row r="115" spans="2:65" s="6" customFormat="1" ht="13.5" customHeight="1">
      <c r="B115" s="86"/>
      <c r="C115" s="158" t="s">
        <v>265</v>
      </c>
      <c r="D115" s="158" t="s">
        <v>127</v>
      </c>
      <c r="E115" s="159" t="s">
        <v>383</v>
      </c>
      <c r="F115" s="160" t="s">
        <v>384</v>
      </c>
      <c r="G115" s="161" t="s">
        <v>144</v>
      </c>
      <c r="H115" s="162">
        <v>4</v>
      </c>
      <c r="I115" s="163"/>
      <c r="J115" s="164">
        <f>ROUND($I$115*$H$115,2)</f>
        <v>0</v>
      </c>
      <c r="K115" s="160" t="s">
        <v>131</v>
      </c>
      <c r="L115" s="132"/>
      <c r="M115" s="165"/>
      <c r="N115" s="166" t="s">
        <v>41</v>
      </c>
      <c r="O115" s="87"/>
      <c r="P115" s="167">
        <f>$O$115*$H$115</f>
        <v>0</v>
      </c>
      <c r="Q115" s="167">
        <v>0.0097</v>
      </c>
      <c r="R115" s="167">
        <f>$Q$115*$H$115</f>
        <v>0.0388</v>
      </c>
      <c r="S115" s="167">
        <v>0</v>
      </c>
      <c r="T115" s="168">
        <f>$S$115*$H$115</f>
        <v>0</v>
      </c>
      <c r="AR115" s="90" t="s">
        <v>132</v>
      </c>
      <c r="AT115" s="90" t="s">
        <v>127</v>
      </c>
      <c r="AU115" s="90" t="s">
        <v>78</v>
      </c>
      <c r="AY115" s="6" t="s">
        <v>124</v>
      </c>
      <c r="BE115" s="169">
        <f>IF($N$115="základní",$J$115,0)</f>
        <v>0</v>
      </c>
      <c r="BF115" s="169">
        <f>IF($N$115="snížená",$J$115,0)</f>
        <v>0</v>
      </c>
      <c r="BG115" s="169">
        <f>IF($N$115="zákl. přenesená",$J$115,0)</f>
        <v>0</v>
      </c>
      <c r="BH115" s="169">
        <f>IF($N$115="sníž. přenesená",$J$115,0)</f>
        <v>0</v>
      </c>
      <c r="BI115" s="169">
        <f>IF($N$115="nulová",$J$115,0)</f>
        <v>0</v>
      </c>
      <c r="BJ115" s="90" t="s">
        <v>21</v>
      </c>
      <c r="BK115" s="169">
        <f>ROUND($I$115*$H$115,2)</f>
        <v>0</v>
      </c>
      <c r="BL115" s="90" t="s">
        <v>132</v>
      </c>
      <c r="BM115" s="90" t="s">
        <v>385</v>
      </c>
    </row>
    <row r="116" spans="2:65" s="6" customFormat="1" ht="13.5" customHeight="1">
      <c r="B116" s="86"/>
      <c r="C116" s="161" t="s">
        <v>269</v>
      </c>
      <c r="D116" s="161" t="s">
        <v>127</v>
      </c>
      <c r="E116" s="159" t="s">
        <v>386</v>
      </c>
      <c r="F116" s="160" t="s">
        <v>387</v>
      </c>
      <c r="G116" s="161" t="s">
        <v>136</v>
      </c>
      <c r="H116" s="162">
        <v>4</v>
      </c>
      <c r="I116" s="163"/>
      <c r="J116" s="164">
        <f>ROUND($I$116*$H$116,2)</f>
        <v>0</v>
      </c>
      <c r="K116" s="160" t="s">
        <v>131</v>
      </c>
      <c r="L116" s="132"/>
      <c r="M116" s="165"/>
      <c r="N116" s="166" t="s">
        <v>41</v>
      </c>
      <c r="O116" s="87"/>
      <c r="P116" s="167">
        <f>$O$116*$H$116</f>
        <v>0</v>
      </c>
      <c r="Q116" s="167">
        <v>0.04</v>
      </c>
      <c r="R116" s="167">
        <f>$Q$116*$H$116</f>
        <v>0.16</v>
      </c>
      <c r="S116" s="167">
        <v>0</v>
      </c>
      <c r="T116" s="168">
        <f>$S$116*$H$116</f>
        <v>0</v>
      </c>
      <c r="AR116" s="90" t="s">
        <v>132</v>
      </c>
      <c r="AT116" s="90" t="s">
        <v>127</v>
      </c>
      <c r="AU116" s="90" t="s">
        <v>78</v>
      </c>
      <c r="AY116" s="90" t="s">
        <v>124</v>
      </c>
      <c r="BE116" s="169">
        <f>IF($N$116="základní",$J$116,0)</f>
        <v>0</v>
      </c>
      <c r="BF116" s="169">
        <f>IF($N$116="snížená",$J$116,0)</f>
        <v>0</v>
      </c>
      <c r="BG116" s="169">
        <f>IF($N$116="zákl. přenesená",$J$116,0)</f>
        <v>0</v>
      </c>
      <c r="BH116" s="169">
        <f>IF($N$116="sníž. přenesená",$J$116,0)</f>
        <v>0</v>
      </c>
      <c r="BI116" s="169">
        <f>IF($N$116="nulová",$J$116,0)</f>
        <v>0</v>
      </c>
      <c r="BJ116" s="90" t="s">
        <v>21</v>
      </c>
      <c r="BK116" s="169">
        <f>ROUND($I$116*$H$116,2)</f>
        <v>0</v>
      </c>
      <c r="BL116" s="90" t="s">
        <v>132</v>
      </c>
      <c r="BM116" s="90" t="s">
        <v>388</v>
      </c>
    </row>
    <row r="117" spans="2:51" s="6" customFormat="1" ht="13.5" customHeight="1">
      <c r="B117" s="170"/>
      <c r="C117" s="171"/>
      <c r="D117" s="172" t="s">
        <v>138</v>
      </c>
      <c r="E117" s="173"/>
      <c r="F117" s="173" t="s">
        <v>389</v>
      </c>
      <c r="G117" s="171"/>
      <c r="H117" s="174">
        <v>4</v>
      </c>
      <c r="J117" s="171"/>
      <c r="K117" s="171"/>
      <c r="L117" s="175"/>
      <c r="M117" s="176"/>
      <c r="N117" s="171"/>
      <c r="O117" s="171"/>
      <c r="P117" s="171"/>
      <c r="Q117" s="171"/>
      <c r="R117" s="171"/>
      <c r="S117" s="171"/>
      <c r="T117" s="177"/>
      <c r="AT117" s="178" t="s">
        <v>138</v>
      </c>
      <c r="AU117" s="178" t="s">
        <v>78</v>
      </c>
      <c r="AV117" s="178" t="s">
        <v>78</v>
      </c>
      <c r="AW117" s="178" t="s">
        <v>96</v>
      </c>
      <c r="AX117" s="178" t="s">
        <v>21</v>
      </c>
      <c r="AY117" s="178" t="s">
        <v>124</v>
      </c>
    </row>
    <row r="118" spans="2:65" s="6" customFormat="1" ht="13.5" customHeight="1">
      <c r="B118" s="86"/>
      <c r="C118" s="158" t="s">
        <v>273</v>
      </c>
      <c r="D118" s="158" t="s">
        <v>127</v>
      </c>
      <c r="E118" s="159" t="s">
        <v>390</v>
      </c>
      <c r="F118" s="160" t="s">
        <v>391</v>
      </c>
      <c r="G118" s="161" t="s">
        <v>136</v>
      </c>
      <c r="H118" s="162">
        <v>4</v>
      </c>
      <c r="I118" s="163"/>
      <c r="J118" s="164">
        <f>ROUND($I$118*$H$118,2)</f>
        <v>0</v>
      </c>
      <c r="K118" s="160" t="s">
        <v>131</v>
      </c>
      <c r="L118" s="132"/>
      <c r="M118" s="165"/>
      <c r="N118" s="166" t="s">
        <v>41</v>
      </c>
      <c r="O118" s="87"/>
      <c r="P118" s="167">
        <f>$O$118*$H$118</f>
        <v>0</v>
      </c>
      <c r="Q118" s="167">
        <v>0.04153</v>
      </c>
      <c r="R118" s="167">
        <f>$Q$118*$H$118</f>
        <v>0.16612</v>
      </c>
      <c r="S118" s="167">
        <v>0</v>
      </c>
      <c r="T118" s="168">
        <f>$S$118*$H$118</f>
        <v>0</v>
      </c>
      <c r="AR118" s="90" t="s">
        <v>132</v>
      </c>
      <c r="AT118" s="90" t="s">
        <v>127</v>
      </c>
      <c r="AU118" s="90" t="s">
        <v>78</v>
      </c>
      <c r="AY118" s="6" t="s">
        <v>124</v>
      </c>
      <c r="BE118" s="169">
        <f>IF($N$118="základní",$J$118,0)</f>
        <v>0</v>
      </c>
      <c r="BF118" s="169">
        <f>IF($N$118="snížená",$J$118,0)</f>
        <v>0</v>
      </c>
      <c r="BG118" s="169">
        <f>IF($N$118="zákl. přenesená",$J$118,0)</f>
        <v>0</v>
      </c>
      <c r="BH118" s="169">
        <f>IF($N$118="sníž. přenesená",$J$118,0)</f>
        <v>0</v>
      </c>
      <c r="BI118" s="169">
        <f>IF($N$118="nulová",$J$118,0)</f>
        <v>0</v>
      </c>
      <c r="BJ118" s="90" t="s">
        <v>21</v>
      </c>
      <c r="BK118" s="169">
        <f>ROUND($I$118*$H$118,2)</f>
        <v>0</v>
      </c>
      <c r="BL118" s="90" t="s">
        <v>132</v>
      </c>
      <c r="BM118" s="90" t="s">
        <v>392</v>
      </c>
    </row>
    <row r="119" spans="2:65" s="6" customFormat="1" ht="13.5" customHeight="1">
      <c r="B119" s="86"/>
      <c r="C119" s="161" t="s">
        <v>227</v>
      </c>
      <c r="D119" s="161" t="s">
        <v>127</v>
      </c>
      <c r="E119" s="159" t="s">
        <v>393</v>
      </c>
      <c r="F119" s="160" t="s">
        <v>394</v>
      </c>
      <c r="G119" s="161" t="s">
        <v>144</v>
      </c>
      <c r="H119" s="162">
        <v>5</v>
      </c>
      <c r="I119" s="163"/>
      <c r="J119" s="164">
        <f>ROUND($I$119*$H$119,2)</f>
        <v>0</v>
      </c>
      <c r="K119" s="160" t="s">
        <v>131</v>
      </c>
      <c r="L119" s="132"/>
      <c r="M119" s="165"/>
      <c r="N119" s="166" t="s">
        <v>41</v>
      </c>
      <c r="O119" s="87"/>
      <c r="P119" s="167">
        <f>$O$119*$H$119</f>
        <v>0</v>
      </c>
      <c r="Q119" s="167">
        <v>0.0097</v>
      </c>
      <c r="R119" s="167">
        <f>$Q$119*$H$119</f>
        <v>0.0485</v>
      </c>
      <c r="S119" s="167">
        <v>0</v>
      </c>
      <c r="T119" s="168">
        <f>$S$119*$H$119</f>
        <v>0</v>
      </c>
      <c r="AR119" s="90" t="s">
        <v>132</v>
      </c>
      <c r="AT119" s="90" t="s">
        <v>127</v>
      </c>
      <c r="AU119" s="90" t="s">
        <v>78</v>
      </c>
      <c r="AY119" s="90" t="s">
        <v>124</v>
      </c>
      <c r="BE119" s="169">
        <f>IF($N$119="základní",$J$119,0)</f>
        <v>0</v>
      </c>
      <c r="BF119" s="169">
        <f>IF($N$119="snížená",$J$119,0)</f>
        <v>0</v>
      </c>
      <c r="BG119" s="169">
        <f>IF($N$119="zákl. přenesená",$J$119,0)</f>
        <v>0</v>
      </c>
      <c r="BH119" s="169">
        <f>IF($N$119="sníž. přenesená",$J$119,0)</f>
        <v>0</v>
      </c>
      <c r="BI119" s="169">
        <f>IF($N$119="nulová",$J$119,0)</f>
        <v>0</v>
      </c>
      <c r="BJ119" s="90" t="s">
        <v>21</v>
      </c>
      <c r="BK119" s="169">
        <f>ROUND($I$119*$H$119,2)</f>
        <v>0</v>
      </c>
      <c r="BL119" s="90" t="s">
        <v>132</v>
      </c>
      <c r="BM119" s="90" t="s">
        <v>395</v>
      </c>
    </row>
    <row r="120" spans="2:63" s="145" customFormat="1" ht="30" customHeight="1">
      <c r="B120" s="146"/>
      <c r="C120" s="147"/>
      <c r="D120" s="147" t="s">
        <v>69</v>
      </c>
      <c r="E120" s="156" t="s">
        <v>140</v>
      </c>
      <c r="F120" s="156" t="s">
        <v>141</v>
      </c>
      <c r="G120" s="147"/>
      <c r="H120" s="147"/>
      <c r="J120" s="157">
        <f>$BK$120</f>
        <v>0</v>
      </c>
      <c r="K120" s="147"/>
      <c r="L120" s="150"/>
      <c r="M120" s="151"/>
      <c r="N120" s="147"/>
      <c r="O120" s="147"/>
      <c r="P120" s="152">
        <f>SUM($P$121:$P$127)</f>
        <v>0</v>
      </c>
      <c r="Q120" s="147"/>
      <c r="R120" s="152">
        <f>SUM($R$121:$R$127)</f>
        <v>0.02244</v>
      </c>
      <c r="S120" s="147"/>
      <c r="T120" s="153">
        <f>SUM($T$121:$T$127)</f>
        <v>2.741</v>
      </c>
      <c r="AR120" s="154" t="s">
        <v>21</v>
      </c>
      <c r="AT120" s="154" t="s">
        <v>69</v>
      </c>
      <c r="AU120" s="154" t="s">
        <v>21</v>
      </c>
      <c r="AY120" s="154" t="s">
        <v>124</v>
      </c>
      <c r="BK120" s="155">
        <f>SUM($BK$121:$BK$127)</f>
        <v>0</v>
      </c>
    </row>
    <row r="121" spans="2:65" s="6" customFormat="1" ht="13.5" customHeight="1">
      <c r="B121" s="86"/>
      <c r="C121" s="161" t="s">
        <v>280</v>
      </c>
      <c r="D121" s="161" t="s">
        <v>127</v>
      </c>
      <c r="E121" s="159" t="s">
        <v>396</v>
      </c>
      <c r="F121" s="160" t="s">
        <v>397</v>
      </c>
      <c r="G121" s="161" t="s">
        <v>136</v>
      </c>
      <c r="H121" s="162">
        <v>561</v>
      </c>
      <c r="I121" s="163"/>
      <c r="J121" s="164">
        <f>ROUND($I$121*$H$121,2)</f>
        <v>0</v>
      </c>
      <c r="K121" s="160" t="s">
        <v>131</v>
      </c>
      <c r="L121" s="132"/>
      <c r="M121" s="165"/>
      <c r="N121" s="166" t="s">
        <v>41</v>
      </c>
      <c r="O121" s="87"/>
      <c r="P121" s="167">
        <f>$O$121*$H$121</f>
        <v>0</v>
      </c>
      <c r="Q121" s="167">
        <v>4E-05</v>
      </c>
      <c r="R121" s="167">
        <f>$Q$121*$H$121</f>
        <v>0.02244</v>
      </c>
      <c r="S121" s="167">
        <v>0</v>
      </c>
      <c r="T121" s="168">
        <f>$S$121*$H$121</f>
        <v>0</v>
      </c>
      <c r="AR121" s="90" t="s">
        <v>132</v>
      </c>
      <c r="AT121" s="90" t="s">
        <v>127</v>
      </c>
      <c r="AU121" s="90" t="s">
        <v>78</v>
      </c>
      <c r="AY121" s="90" t="s">
        <v>124</v>
      </c>
      <c r="BE121" s="169">
        <f>IF($N$121="základní",$J$121,0)</f>
        <v>0</v>
      </c>
      <c r="BF121" s="169">
        <f>IF($N$121="snížená",$J$121,0)</f>
        <v>0</v>
      </c>
      <c r="BG121" s="169">
        <f>IF($N$121="zákl. přenesená",$J$121,0)</f>
        <v>0</v>
      </c>
      <c r="BH121" s="169">
        <f>IF($N$121="sníž. přenesená",$J$121,0)</f>
        <v>0</v>
      </c>
      <c r="BI121" s="169">
        <f>IF($N$121="nulová",$J$121,0)</f>
        <v>0</v>
      </c>
      <c r="BJ121" s="90" t="s">
        <v>21</v>
      </c>
      <c r="BK121" s="169">
        <f>ROUND($I$121*$H$121,2)</f>
        <v>0</v>
      </c>
      <c r="BL121" s="90" t="s">
        <v>132</v>
      </c>
      <c r="BM121" s="90" t="s">
        <v>398</v>
      </c>
    </row>
    <row r="122" spans="2:51" s="6" customFormat="1" ht="13.5" customHeight="1">
      <c r="B122" s="170"/>
      <c r="C122" s="171"/>
      <c r="D122" s="172" t="s">
        <v>138</v>
      </c>
      <c r="E122" s="173"/>
      <c r="F122" s="173" t="s">
        <v>399</v>
      </c>
      <c r="G122" s="171"/>
      <c r="H122" s="174">
        <v>561</v>
      </c>
      <c r="J122" s="171"/>
      <c r="K122" s="171"/>
      <c r="L122" s="175"/>
      <c r="M122" s="176"/>
      <c r="N122" s="171"/>
      <c r="O122" s="171"/>
      <c r="P122" s="171"/>
      <c r="Q122" s="171"/>
      <c r="R122" s="171"/>
      <c r="S122" s="171"/>
      <c r="T122" s="177"/>
      <c r="AT122" s="178" t="s">
        <v>138</v>
      </c>
      <c r="AU122" s="178" t="s">
        <v>78</v>
      </c>
      <c r="AV122" s="178" t="s">
        <v>78</v>
      </c>
      <c r="AW122" s="178" t="s">
        <v>96</v>
      </c>
      <c r="AX122" s="178" t="s">
        <v>21</v>
      </c>
      <c r="AY122" s="178" t="s">
        <v>124</v>
      </c>
    </row>
    <row r="123" spans="2:65" s="6" customFormat="1" ht="13.5" customHeight="1">
      <c r="B123" s="86"/>
      <c r="C123" s="158" t="s">
        <v>286</v>
      </c>
      <c r="D123" s="158" t="s">
        <v>127</v>
      </c>
      <c r="E123" s="159" t="s">
        <v>400</v>
      </c>
      <c r="F123" s="160" t="s">
        <v>401</v>
      </c>
      <c r="G123" s="161" t="s">
        <v>144</v>
      </c>
      <c r="H123" s="162">
        <v>2</v>
      </c>
      <c r="I123" s="163"/>
      <c r="J123" s="164">
        <f>ROUND($I$123*$H$123,2)</f>
        <v>0</v>
      </c>
      <c r="K123" s="160" t="s">
        <v>131</v>
      </c>
      <c r="L123" s="132"/>
      <c r="M123" s="165"/>
      <c r="N123" s="166" t="s">
        <v>41</v>
      </c>
      <c r="O123" s="87"/>
      <c r="P123" s="167">
        <f>$O$123*$H$123</f>
        <v>0</v>
      </c>
      <c r="Q123" s="167">
        <v>0</v>
      </c>
      <c r="R123" s="167">
        <f>$Q$123*$H$123</f>
        <v>0</v>
      </c>
      <c r="S123" s="167">
        <v>0.349</v>
      </c>
      <c r="T123" s="168">
        <f>$S$123*$H$123</f>
        <v>0.698</v>
      </c>
      <c r="AR123" s="90" t="s">
        <v>132</v>
      </c>
      <c r="AT123" s="90" t="s">
        <v>127</v>
      </c>
      <c r="AU123" s="90" t="s">
        <v>78</v>
      </c>
      <c r="AY123" s="6" t="s">
        <v>124</v>
      </c>
      <c r="BE123" s="169">
        <f>IF($N$123="základní",$J$123,0)</f>
        <v>0</v>
      </c>
      <c r="BF123" s="169">
        <f>IF($N$123="snížená",$J$123,0)</f>
        <v>0</v>
      </c>
      <c r="BG123" s="169">
        <f>IF($N$123="zákl. přenesená",$J$123,0)</f>
        <v>0</v>
      </c>
      <c r="BH123" s="169">
        <f>IF($N$123="sníž. přenesená",$J$123,0)</f>
        <v>0</v>
      </c>
      <c r="BI123" s="169">
        <f>IF($N$123="nulová",$J$123,0)</f>
        <v>0</v>
      </c>
      <c r="BJ123" s="90" t="s">
        <v>21</v>
      </c>
      <c r="BK123" s="169">
        <f>ROUND($I$123*$H$123,2)</f>
        <v>0</v>
      </c>
      <c r="BL123" s="90" t="s">
        <v>132</v>
      </c>
      <c r="BM123" s="90" t="s">
        <v>402</v>
      </c>
    </row>
    <row r="124" spans="2:65" s="6" customFormat="1" ht="13.5" customHeight="1">
      <c r="B124" s="86"/>
      <c r="C124" s="161" t="s">
        <v>290</v>
      </c>
      <c r="D124" s="161" t="s">
        <v>127</v>
      </c>
      <c r="E124" s="159" t="s">
        <v>403</v>
      </c>
      <c r="F124" s="160" t="s">
        <v>404</v>
      </c>
      <c r="G124" s="161" t="s">
        <v>144</v>
      </c>
      <c r="H124" s="162">
        <v>4</v>
      </c>
      <c r="I124" s="163"/>
      <c r="J124" s="164">
        <f>ROUND($I$124*$H$124,2)</f>
        <v>0</v>
      </c>
      <c r="K124" s="160" t="s">
        <v>131</v>
      </c>
      <c r="L124" s="132"/>
      <c r="M124" s="165"/>
      <c r="N124" s="166" t="s">
        <v>41</v>
      </c>
      <c r="O124" s="87"/>
      <c r="P124" s="167">
        <f>$O$124*$H$124</f>
        <v>0</v>
      </c>
      <c r="Q124" s="167">
        <v>0</v>
      </c>
      <c r="R124" s="167">
        <f>$Q$124*$H$124</f>
        <v>0</v>
      </c>
      <c r="S124" s="167">
        <v>0.262</v>
      </c>
      <c r="T124" s="168">
        <f>$S$124*$H$124</f>
        <v>1.048</v>
      </c>
      <c r="AR124" s="90" t="s">
        <v>132</v>
      </c>
      <c r="AT124" s="90" t="s">
        <v>127</v>
      </c>
      <c r="AU124" s="90" t="s">
        <v>78</v>
      </c>
      <c r="AY124" s="90" t="s">
        <v>124</v>
      </c>
      <c r="BE124" s="169">
        <f>IF($N$124="základní",$J$124,0)</f>
        <v>0</v>
      </c>
      <c r="BF124" s="169">
        <f>IF($N$124="snížená",$J$124,0)</f>
        <v>0</v>
      </c>
      <c r="BG124" s="169">
        <f>IF($N$124="zákl. přenesená",$J$124,0)</f>
        <v>0</v>
      </c>
      <c r="BH124" s="169">
        <f>IF($N$124="sníž. přenesená",$J$124,0)</f>
        <v>0</v>
      </c>
      <c r="BI124" s="169">
        <f>IF($N$124="nulová",$J$124,0)</f>
        <v>0</v>
      </c>
      <c r="BJ124" s="90" t="s">
        <v>21</v>
      </c>
      <c r="BK124" s="169">
        <f>ROUND($I$124*$H$124,2)</f>
        <v>0</v>
      </c>
      <c r="BL124" s="90" t="s">
        <v>132</v>
      </c>
      <c r="BM124" s="90" t="s">
        <v>405</v>
      </c>
    </row>
    <row r="125" spans="2:65" s="6" customFormat="1" ht="13.5" customHeight="1">
      <c r="B125" s="86"/>
      <c r="C125" s="161" t="s">
        <v>295</v>
      </c>
      <c r="D125" s="161" t="s">
        <v>127</v>
      </c>
      <c r="E125" s="159" t="s">
        <v>406</v>
      </c>
      <c r="F125" s="160" t="s">
        <v>407</v>
      </c>
      <c r="G125" s="161" t="s">
        <v>144</v>
      </c>
      <c r="H125" s="162">
        <v>2</v>
      </c>
      <c r="I125" s="163"/>
      <c r="J125" s="164">
        <f>ROUND($I$125*$H$125,2)</f>
        <v>0</v>
      </c>
      <c r="K125" s="160" t="s">
        <v>131</v>
      </c>
      <c r="L125" s="132"/>
      <c r="M125" s="165"/>
      <c r="N125" s="166" t="s">
        <v>41</v>
      </c>
      <c r="O125" s="87"/>
      <c r="P125" s="167">
        <f>$O$125*$H$125</f>
        <v>0</v>
      </c>
      <c r="Q125" s="167">
        <v>0</v>
      </c>
      <c r="R125" s="167">
        <f>$Q$125*$H$125</f>
        <v>0</v>
      </c>
      <c r="S125" s="167">
        <v>0.049</v>
      </c>
      <c r="T125" s="168">
        <f>$S$125*$H$125</f>
        <v>0.098</v>
      </c>
      <c r="AR125" s="90" t="s">
        <v>132</v>
      </c>
      <c r="AT125" s="90" t="s">
        <v>127</v>
      </c>
      <c r="AU125" s="90" t="s">
        <v>78</v>
      </c>
      <c r="AY125" s="90" t="s">
        <v>124</v>
      </c>
      <c r="BE125" s="169">
        <f>IF($N$125="základní",$J$125,0)</f>
        <v>0</v>
      </c>
      <c r="BF125" s="169">
        <f>IF($N$125="snížená",$J$125,0)</f>
        <v>0</v>
      </c>
      <c r="BG125" s="169">
        <f>IF($N$125="zákl. přenesená",$J$125,0)</f>
        <v>0</v>
      </c>
      <c r="BH125" s="169">
        <f>IF($N$125="sníž. přenesená",$J$125,0)</f>
        <v>0</v>
      </c>
      <c r="BI125" s="169">
        <f>IF($N$125="nulová",$J$125,0)</f>
        <v>0</v>
      </c>
      <c r="BJ125" s="90" t="s">
        <v>21</v>
      </c>
      <c r="BK125" s="169">
        <f>ROUND($I$125*$H$125,2)</f>
        <v>0</v>
      </c>
      <c r="BL125" s="90" t="s">
        <v>132</v>
      </c>
      <c r="BM125" s="90" t="s">
        <v>408</v>
      </c>
    </row>
    <row r="126" spans="2:65" s="6" customFormat="1" ht="13.5" customHeight="1">
      <c r="B126" s="86"/>
      <c r="C126" s="161" t="s">
        <v>301</v>
      </c>
      <c r="D126" s="161" t="s">
        <v>127</v>
      </c>
      <c r="E126" s="159" t="s">
        <v>409</v>
      </c>
      <c r="F126" s="160" t="s">
        <v>410</v>
      </c>
      <c r="G126" s="161" t="s">
        <v>144</v>
      </c>
      <c r="H126" s="162">
        <v>1</v>
      </c>
      <c r="I126" s="163"/>
      <c r="J126" s="164">
        <f>ROUND($I$126*$H$126,2)</f>
        <v>0</v>
      </c>
      <c r="K126" s="160" t="s">
        <v>131</v>
      </c>
      <c r="L126" s="132"/>
      <c r="M126" s="165"/>
      <c r="N126" s="166" t="s">
        <v>41</v>
      </c>
      <c r="O126" s="87"/>
      <c r="P126" s="167">
        <f>$O$126*$H$126</f>
        <v>0</v>
      </c>
      <c r="Q126" s="167">
        <v>0</v>
      </c>
      <c r="R126" s="167">
        <f>$Q$126*$H$126</f>
        <v>0</v>
      </c>
      <c r="S126" s="167">
        <v>0.097</v>
      </c>
      <c r="T126" s="168">
        <f>$S$126*$H$126</f>
        <v>0.097</v>
      </c>
      <c r="AR126" s="90" t="s">
        <v>132</v>
      </c>
      <c r="AT126" s="90" t="s">
        <v>127</v>
      </c>
      <c r="AU126" s="90" t="s">
        <v>78</v>
      </c>
      <c r="AY126" s="90" t="s">
        <v>124</v>
      </c>
      <c r="BE126" s="169">
        <f>IF($N$126="základní",$J$126,0)</f>
        <v>0</v>
      </c>
      <c r="BF126" s="169">
        <f>IF($N$126="snížená",$J$126,0)</f>
        <v>0</v>
      </c>
      <c r="BG126" s="169">
        <f>IF($N$126="zákl. přenesená",$J$126,0)</f>
        <v>0</v>
      </c>
      <c r="BH126" s="169">
        <f>IF($N$126="sníž. přenesená",$J$126,0)</f>
        <v>0</v>
      </c>
      <c r="BI126" s="169">
        <f>IF($N$126="nulová",$J$126,0)</f>
        <v>0</v>
      </c>
      <c r="BJ126" s="90" t="s">
        <v>21</v>
      </c>
      <c r="BK126" s="169">
        <f>ROUND($I$126*$H$126,2)</f>
        <v>0</v>
      </c>
      <c r="BL126" s="90" t="s">
        <v>132</v>
      </c>
      <c r="BM126" s="90" t="s">
        <v>411</v>
      </c>
    </row>
    <row r="127" spans="2:65" s="6" customFormat="1" ht="13.5" customHeight="1">
      <c r="B127" s="86"/>
      <c r="C127" s="161" t="s">
        <v>306</v>
      </c>
      <c r="D127" s="161" t="s">
        <v>127</v>
      </c>
      <c r="E127" s="159" t="s">
        <v>412</v>
      </c>
      <c r="F127" s="160" t="s">
        <v>413</v>
      </c>
      <c r="G127" s="161" t="s">
        <v>170</v>
      </c>
      <c r="H127" s="162">
        <v>20</v>
      </c>
      <c r="I127" s="163"/>
      <c r="J127" s="164">
        <f>ROUND($I$127*$H$127,2)</f>
        <v>0</v>
      </c>
      <c r="K127" s="160" t="s">
        <v>131</v>
      </c>
      <c r="L127" s="132"/>
      <c r="M127" s="165"/>
      <c r="N127" s="166" t="s">
        <v>41</v>
      </c>
      <c r="O127" s="87"/>
      <c r="P127" s="167">
        <f>$O$127*$H$127</f>
        <v>0</v>
      </c>
      <c r="Q127" s="167">
        <v>0</v>
      </c>
      <c r="R127" s="167">
        <f>$Q$127*$H$127</f>
        <v>0</v>
      </c>
      <c r="S127" s="167">
        <v>0.04</v>
      </c>
      <c r="T127" s="168">
        <f>$S$127*$H$127</f>
        <v>0.8</v>
      </c>
      <c r="AR127" s="90" t="s">
        <v>132</v>
      </c>
      <c r="AT127" s="90" t="s">
        <v>127</v>
      </c>
      <c r="AU127" s="90" t="s">
        <v>78</v>
      </c>
      <c r="AY127" s="90" t="s">
        <v>124</v>
      </c>
      <c r="BE127" s="169">
        <f>IF($N$127="základní",$J$127,0)</f>
        <v>0</v>
      </c>
      <c r="BF127" s="169">
        <f>IF($N$127="snížená",$J$127,0)</f>
        <v>0</v>
      </c>
      <c r="BG127" s="169">
        <f>IF($N$127="zákl. přenesená",$J$127,0)</f>
        <v>0</v>
      </c>
      <c r="BH127" s="169">
        <f>IF($N$127="sníž. přenesená",$J$127,0)</f>
        <v>0</v>
      </c>
      <c r="BI127" s="169">
        <f>IF($N$127="nulová",$J$127,0)</f>
        <v>0</v>
      </c>
      <c r="BJ127" s="90" t="s">
        <v>21</v>
      </c>
      <c r="BK127" s="169">
        <f>ROUND($I$127*$H$127,2)</f>
        <v>0</v>
      </c>
      <c r="BL127" s="90" t="s">
        <v>132</v>
      </c>
      <c r="BM127" s="90" t="s">
        <v>414</v>
      </c>
    </row>
    <row r="128" spans="2:63" s="145" customFormat="1" ht="38.25" customHeight="1">
      <c r="B128" s="146"/>
      <c r="C128" s="147"/>
      <c r="D128" s="147" t="s">
        <v>69</v>
      </c>
      <c r="E128" s="148" t="s">
        <v>186</v>
      </c>
      <c r="F128" s="148" t="s">
        <v>187</v>
      </c>
      <c r="G128" s="147"/>
      <c r="H128" s="147"/>
      <c r="J128" s="149">
        <f>$BK$128</f>
        <v>0</v>
      </c>
      <c r="K128" s="147"/>
      <c r="L128" s="150"/>
      <c r="M128" s="151"/>
      <c r="N128" s="147"/>
      <c r="O128" s="147"/>
      <c r="P128" s="152">
        <f>$P$129</f>
        <v>0</v>
      </c>
      <c r="Q128" s="147"/>
      <c r="R128" s="152">
        <f>$R$129</f>
        <v>0.013</v>
      </c>
      <c r="S128" s="147"/>
      <c r="T128" s="153">
        <f>$T$129</f>
        <v>0</v>
      </c>
      <c r="AR128" s="154" t="s">
        <v>78</v>
      </c>
      <c r="AT128" s="154" t="s">
        <v>69</v>
      </c>
      <c r="AU128" s="154" t="s">
        <v>70</v>
      </c>
      <c r="AY128" s="154" t="s">
        <v>124</v>
      </c>
      <c r="BK128" s="155">
        <f>$BK$129</f>
        <v>0</v>
      </c>
    </row>
    <row r="129" spans="2:63" s="145" customFormat="1" ht="20.25" customHeight="1">
      <c r="B129" s="146"/>
      <c r="C129" s="147"/>
      <c r="D129" s="147" t="s">
        <v>69</v>
      </c>
      <c r="E129" s="156" t="s">
        <v>310</v>
      </c>
      <c r="F129" s="156" t="s">
        <v>311</v>
      </c>
      <c r="G129" s="147"/>
      <c r="H129" s="147"/>
      <c r="J129" s="157">
        <f>$BK$129</f>
        <v>0</v>
      </c>
      <c r="K129" s="147"/>
      <c r="L129" s="150"/>
      <c r="M129" s="151"/>
      <c r="N129" s="147"/>
      <c r="O129" s="147"/>
      <c r="P129" s="152">
        <f>$P$130</f>
        <v>0</v>
      </c>
      <c r="Q129" s="147"/>
      <c r="R129" s="152">
        <f>$R$130</f>
        <v>0.013</v>
      </c>
      <c r="S129" s="147"/>
      <c r="T129" s="153">
        <f>$T$130</f>
        <v>0</v>
      </c>
      <c r="AR129" s="154" t="s">
        <v>78</v>
      </c>
      <c r="AT129" s="154" t="s">
        <v>69</v>
      </c>
      <c r="AU129" s="154" t="s">
        <v>21</v>
      </c>
      <c r="AY129" s="154" t="s">
        <v>124</v>
      </c>
      <c r="BK129" s="155">
        <f>$BK$130</f>
        <v>0</v>
      </c>
    </row>
    <row r="130" spans="2:65" s="6" customFormat="1" ht="13.5" customHeight="1">
      <c r="B130" s="86"/>
      <c r="C130" s="161" t="s">
        <v>312</v>
      </c>
      <c r="D130" s="161" t="s">
        <v>127</v>
      </c>
      <c r="E130" s="159" t="s">
        <v>313</v>
      </c>
      <c r="F130" s="160" t="s">
        <v>314</v>
      </c>
      <c r="G130" s="161" t="s">
        <v>136</v>
      </c>
      <c r="H130" s="162">
        <v>50</v>
      </c>
      <c r="I130" s="163"/>
      <c r="J130" s="164">
        <f>ROUND($I$130*$H$130,2)</f>
        <v>0</v>
      </c>
      <c r="K130" s="160" t="s">
        <v>131</v>
      </c>
      <c r="L130" s="132"/>
      <c r="M130" s="165"/>
      <c r="N130" s="201" t="s">
        <v>41</v>
      </c>
      <c r="O130" s="202"/>
      <c r="P130" s="203">
        <f>$O$130*$H$130</f>
        <v>0</v>
      </c>
      <c r="Q130" s="203">
        <v>0.00026</v>
      </c>
      <c r="R130" s="203">
        <f>$Q$130*$H$130</f>
        <v>0.013</v>
      </c>
      <c r="S130" s="203">
        <v>0</v>
      </c>
      <c r="T130" s="204">
        <f>$S$130*$H$130</f>
        <v>0</v>
      </c>
      <c r="AR130" s="90" t="s">
        <v>193</v>
      </c>
      <c r="AT130" s="90" t="s">
        <v>127</v>
      </c>
      <c r="AU130" s="90" t="s">
        <v>78</v>
      </c>
      <c r="AY130" s="90" t="s">
        <v>124</v>
      </c>
      <c r="BE130" s="169">
        <f>IF($N$130="základní",$J$130,0)</f>
        <v>0</v>
      </c>
      <c r="BF130" s="169">
        <f>IF($N$130="snížená",$J$130,0)</f>
        <v>0</v>
      </c>
      <c r="BG130" s="169">
        <f>IF($N$130="zákl. přenesená",$J$130,0)</f>
        <v>0</v>
      </c>
      <c r="BH130" s="169">
        <f>IF($N$130="sníž. přenesená",$J$130,0)</f>
        <v>0</v>
      </c>
      <c r="BI130" s="169">
        <f>IF($N$130="nulová",$J$130,0)</f>
        <v>0</v>
      </c>
      <c r="BJ130" s="90" t="s">
        <v>21</v>
      </c>
      <c r="BK130" s="169">
        <f>ROUND($I$130*$H$130,2)</f>
        <v>0</v>
      </c>
      <c r="BL130" s="90" t="s">
        <v>193</v>
      </c>
      <c r="BM130" s="90" t="s">
        <v>415</v>
      </c>
    </row>
    <row r="131" spans="2:12" s="6" customFormat="1" ht="7.5" customHeight="1">
      <c r="B131" s="106"/>
      <c r="C131" s="107"/>
      <c r="D131" s="107"/>
      <c r="E131" s="107"/>
      <c r="F131" s="107"/>
      <c r="G131" s="107"/>
      <c r="H131" s="107"/>
      <c r="I131" s="108"/>
      <c r="J131" s="107"/>
      <c r="K131" s="107"/>
      <c r="L131" s="132"/>
    </row>
    <row r="154" s="2" customFormat="1" ht="12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8"/>
      <c r="C1" s="248"/>
      <c r="D1" s="247" t="s">
        <v>1</v>
      </c>
      <c r="E1" s="248"/>
      <c r="F1" s="249" t="s">
        <v>557</v>
      </c>
      <c r="G1" s="254" t="s">
        <v>558</v>
      </c>
      <c r="H1" s="254"/>
      <c r="I1" s="248"/>
      <c r="J1" s="249" t="s">
        <v>559</v>
      </c>
      <c r="K1" s="247" t="s">
        <v>88</v>
      </c>
      <c r="L1" s="249" t="s">
        <v>560</v>
      </c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1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2" t="str">
        <f>'Rekapitulace stavby'!$K$6</f>
        <v>Zámek Šluknov</v>
      </c>
      <c r="F7" s="210"/>
      <c r="G7" s="210"/>
      <c r="H7" s="210"/>
      <c r="J7" s="11"/>
      <c r="K7" s="13"/>
    </row>
    <row r="8" spans="2:11" s="6" customFormat="1" ht="13.5" customHeight="1">
      <c r="B8" s="86"/>
      <c r="C8" s="87"/>
      <c r="D8" s="19" t="s">
        <v>90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25" t="s">
        <v>416</v>
      </c>
      <c r="F9" s="243"/>
      <c r="G9" s="243"/>
      <c r="H9" s="243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23</v>
      </c>
      <c r="G12" s="87"/>
      <c r="H12" s="87"/>
      <c r="I12" s="89" t="s">
        <v>24</v>
      </c>
      <c r="J12" s="52" t="str">
        <f>'Rekapitulace stavby'!$AN$8</f>
        <v>15.12.2015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>
        <f>IF('Rekapitulace stavby'!$AN$10="","",'Rekapitulace stavby'!$AN$10)</f>
      </c>
      <c r="K14" s="88"/>
    </row>
    <row r="15" spans="2:11" s="6" customFormat="1" ht="18" customHeight="1">
      <c r="B15" s="86"/>
      <c r="C15" s="87"/>
      <c r="D15" s="87"/>
      <c r="E15" s="17" t="str">
        <f>IF('Rekapitulace stavby'!$E$11="","",'Rekapitulace stavby'!$E$11)</f>
        <v> </v>
      </c>
      <c r="F15" s="87"/>
      <c r="G15" s="87"/>
      <c r="H15" s="87"/>
      <c r="I15" s="89" t="s">
        <v>30</v>
      </c>
      <c r="J15" s="17">
        <f>IF('Rekapitulace stavby'!$AN$11="","",'Rekapitulace stavby'!$AN$11)</f>
      </c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31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30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33</v>
      </c>
      <c r="E20" s="87"/>
      <c r="F20" s="87"/>
      <c r="G20" s="87"/>
      <c r="H20" s="87"/>
      <c r="I20" s="89" t="s">
        <v>29</v>
      </c>
      <c r="J20" s="17">
        <f>IF('Rekapitulace stavby'!$AN$16="","",'Rekapitulace stavby'!$AN$16)</f>
      </c>
      <c r="K20" s="88"/>
    </row>
    <row r="21" spans="2:11" s="6" customFormat="1" ht="18" customHeight="1">
      <c r="B21" s="86"/>
      <c r="C21" s="87"/>
      <c r="D21" s="87"/>
      <c r="E21" s="17" t="str">
        <f>IF('Rekapitulace stavby'!$E$17="","",'Rekapitulace stavby'!$E$17)</f>
        <v> </v>
      </c>
      <c r="F21" s="87"/>
      <c r="G21" s="87"/>
      <c r="H21" s="87"/>
      <c r="I21" s="89" t="s">
        <v>30</v>
      </c>
      <c r="J21" s="17">
        <f>IF('Rekapitulace stavby'!$AN$17="","",'Rekapitulace stavby'!$AN$17)</f>
      </c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35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13"/>
      <c r="F24" s="244"/>
      <c r="G24" s="244"/>
      <c r="H24" s="244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36</v>
      </c>
      <c r="E27" s="87"/>
      <c r="F27" s="87"/>
      <c r="G27" s="87"/>
      <c r="H27" s="87"/>
      <c r="J27" s="65">
        <f>ROUND($J$86,2)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38</v>
      </c>
      <c r="G29" s="87"/>
      <c r="H29" s="87"/>
      <c r="I29" s="98" t="s">
        <v>37</v>
      </c>
      <c r="J29" s="28" t="s">
        <v>39</v>
      </c>
      <c r="K29" s="88"/>
    </row>
    <row r="30" spans="2:11" s="6" customFormat="1" ht="15" customHeight="1">
      <c r="B30" s="86"/>
      <c r="C30" s="87"/>
      <c r="D30" s="30" t="s">
        <v>40</v>
      </c>
      <c r="E30" s="30" t="s">
        <v>41</v>
      </c>
      <c r="F30" s="99">
        <f>ROUND(SUM($BE$86:$BE$123),2)</f>
        <v>0</v>
      </c>
      <c r="G30" s="87"/>
      <c r="H30" s="87"/>
      <c r="I30" s="100">
        <v>0.21</v>
      </c>
      <c r="J30" s="99">
        <f>ROUND(ROUND((SUM($BE$86:$BE$123)),2)*$I$30,2)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42</v>
      </c>
      <c r="F31" s="99">
        <f>ROUND(SUM($BF$86:$BF$123),2)</f>
        <v>0</v>
      </c>
      <c r="G31" s="87"/>
      <c r="H31" s="87"/>
      <c r="I31" s="100">
        <v>0.15</v>
      </c>
      <c r="J31" s="99">
        <f>ROUND(ROUND((SUM($BF$86:$BF$123)),2)*$I$31,2)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43</v>
      </c>
      <c r="F32" s="99">
        <f>ROUND(SUM($BG$86:$BG$123),2)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44</v>
      </c>
      <c r="F33" s="99">
        <f>ROUND(SUM($BH$86:$BH$123),2)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45</v>
      </c>
      <c r="F34" s="99">
        <f>ROUND(SUM($BI$86:$BI$123),2)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46</v>
      </c>
      <c r="E36" s="102"/>
      <c r="F36" s="102"/>
      <c r="G36" s="103" t="s">
        <v>47</v>
      </c>
      <c r="H36" s="35" t="s">
        <v>48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92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42" t="str">
        <f>$E$7</f>
        <v>Zámek Šluknov</v>
      </c>
      <c r="F45" s="243"/>
      <c r="G45" s="243"/>
      <c r="H45" s="243"/>
      <c r="J45" s="87"/>
      <c r="K45" s="88"/>
    </row>
    <row r="46" spans="2:11" s="6" customFormat="1" ht="15" customHeight="1">
      <c r="B46" s="86"/>
      <c r="C46" s="19" t="s">
        <v>90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25" t="str">
        <f>$E$9</f>
        <v>20151213c - elektro</v>
      </c>
      <c r="F47" s="243"/>
      <c r="G47" s="243"/>
      <c r="H47" s="243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15.12.2015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 </v>
      </c>
      <c r="G51" s="87"/>
      <c r="H51" s="87"/>
      <c r="I51" s="89" t="s">
        <v>33</v>
      </c>
      <c r="J51" s="17" t="str">
        <f>$E$21</f>
        <v> </v>
      </c>
      <c r="K51" s="88"/>
    </row>
    <row r="52" spans="2:11" s="6" customFormat="1" ht="15" customHeight="1">
      <c r="B52" s="86"/>
      <c r="C52" s="19" t="s">
        <v>31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93</v>
      </c>
      <c r="D54" s="101"/>
      <c r="E54" s="101"/>
      <c r="F54" s="101"/>
      <c r="G54" s="101"/>
      <c r="H54" s="101"/>
      <c r="I54" s="114"/>
      <c r="J54" s="115" t="s">
        <v>94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95</v>
      </c>
      <c r="D56" s="87"/>
      <c r="E56" s="87"/>
      <c r="F56" s="87"/>
      <c r="G56" s="87"/>
      <c r="H56" s="87"/>
      <c r="J56" s="65">
        <f>$J$86</f>
        <v>0</v>
      </c>
      <c r="K56" s="88"/>
      <c r="AU56" s="6" t="s">
        <v>96</v>
      </c>
    </row>
    <row r="57" spans="2:11" s="71" customFormat="1" ht="25.5" customHeight="1">
      <c r="B57" s="117"/>
      <c r="C57" s="118"/>
      <c r="D57" s="119" t="s">
        <v>97</v>
      </c>
      <c r="E57" s="119"/>
      <c r="F57" s="119"/>
      <c r="G57" s="119"/>
      <c r="H57" s="119"/>
      <c r="I57" s="120"/>
      <c r="J57" s="121">
        <f>$J$87</f>
        <v>0</v>
      </c>
      <c r="K57" s="122"/>
    </row>
    <row r="58" spans="2:11" s="123" customFormat="1" ht="20.25" customHeight="1">
      <c r="B58" s="124"/>
      <c r="C58" s="125"/>
      <c r="D58" s="126" t="s">
        <v>319</v>
      </c>
      <c r="E58" s="126"/>
      <c r="F58" s="126"/>
      <c r="G58" s="126"/>
      <c r="H58" s="126"/>
      <c r="I58" s="127"/>
      <c r="J58" s="128">
        <f>$J$88</f>
        <v>0</v>
      </c>
      <c r="K58" s="129"/>
    </row>
    <row r="59" spans="2:11" s="71" customFormat="1" ht="25.5" customHeight="1">
      <c r="B59" s="117"/>
      <c r="C59" s="118"/>
      <c r="D59" s="119" t="s">
        <v>101</v>
      </c>
      <c r="E59" s="119"/>
      <c r="F59" s="119"/>
      <c r="G59" s="119"/>
      <c r="H59" s="119"/>
      <c r="I59" s="120"/>
      <c r="J59" s="121">
        <f>$J$90</f>
        <v>0</v>
      </c>
      <c r="K59" s="122"/>
    </row>
    <row r="60" spans="2:11" s="123" customFormat="1" ht="20.25" customHeight="1">
      <c r="B60" s="124"/>
      <c r="C60" s="125"/>
      <c r="D60" s="126" t="s">
        <v>417</v>
      </c>
      <c r="E60" s="126"/>
      <c r="F60" s="126"/>
      <c r="G60" s="126"/>
      <c r="H60" s="126"/>
      <c r="I60" s="127"/>
      <c r="J60" s="128">
        <f>$J$91</f>
        <v>0</v>
      </c>
      <c r="K60" s="129"/>
    </row>
    <row r="61" spans="2:11" s="123" customFormat="1" ht="20.25" customHeight="1">
      <c r="B61" s="124"/>
      <c r="C61" s="125"/>
      <c r="D61" s="126" t="s">
        <v>418</v>
      </c>
      <c r="E61" s="126"/>
      <c r="F61" s="126"/>
      <c r="G61" s="126"/>
      <c r="H61" s="126"/>
      <c r="I61" s="127"/>
      <c r="J61" s="128">
        <f>$J$93</f>
        <v>0</v>
      </c>
      <c r="K61" s="129"/>
    </row>
    <row r="62" spans="2:11" s="123" customFormat="1" ht="20.25" customHeight="1">
      <c r="B62" s="124"/>
      <c r="C62" s="125"/>
      <c r="D62" s="126" t="s">
        <v>419</v>
      </c>
      <c r="E62" s="126"/>
      <c r="F62" s="126"/>
      <c r="G62" s="126"/>
      <c r="H62" s="126"/>
      <c r="I62" s="127"/>
      <c r="J62" s="128">
        <f>$J$98</f>
        <v>0</v>
      </c>
      <c r="K62" s="129"/>
    </row>
    <row r="63" spans="2:11" s="123" customFormat="1" ht="20.25" customHeight="1">
      <c r="B63" s="124"/>
      <c r="C63" s="125"/>
      <c r="D63" s="126" t="s">
        <v>420</v>
      </c>
      <c r="E63" s="126"/>
      <c r="F63" s="126"/>
      <c r="G63" s="126"/>
      <c r="H63" s="126"/>
      <c r="I63" s="127"/>
      <c r="J63" s="128">
        <f>$J$105</f>
        <v>0</v>
      </c>
      <c r="K63" s="129"/>
    </row>
    <row r="64" spans="2:11" s="123" customFormat="1" ht="20.25" customHeight="1">
      <c r="B64" s="124"/>
      <c r="C64" s="125"/>
      <c r="D64" s="126" t="s">
        <v>421</v>
      </c>
      <c r="E64" s="126"/>
      <c r="F64" s="126"/>
      <c r="G64" s="126"/>
      <c r="H64" s="126"/>
      <c r="I64" s="127"/>
      <c r="J64" s="128">
        <f>$J$107</f>
        <v>0</v>
      </c>
      <c r="K64" s="129"/>
    </row>
    <row r="65" spans="2:11" s="71" customFormat="1" ht="25.5" customHeight="1">
      <c r="B65" s="117"/>
      <c r="C65" s="118"/>
      <c r="D65" s="119" t="s">
        <v>422</v>
      </c>
      <c r="E65" s="119"/>
      <c r="F65" s="119"/>
      <c r="G65" s="119"/>
      <c r="H65" s="119"/>
      <c r="I65" s="120"/>
      <c r="J65" s="121">
        <f>$J$121</f>
        <v>0</v>
      </c>
      <c r="K65" s="122"/>
    </row>
    <row r="66" spans="2:11" s="123" customFormat="1" ht="20.25" customHeight="1">
      <c r="B66" s="124"/>
      <c r="C66" s="125"/>
      <c r="D66" s="126" t="s">
        <v>423</v>
      </c>
      <c r="E66" s="126"/>
      <c r="F66" s="126"/>
      <c r="G66" s="126"/>
      <c r="H66" s="126"/>
      <c r="I66" s="127"/>
      <c r="J66" s="128">
        <f>$J$122</f>
        <v>0</v>
      </c>
      <c r="K66" s="129"/>
    </row>
    <row r="67" spans="2:11" s="6" customFormat="1" ht="22.5" customHeight="1">
      <c r="B67" s="86"/>
      <c r="C67" s="87"/>
      <c r="D67" s="87"/>
      <c r="E67" s="87"/>
      <c r="F67" s="87"/>
      <c r="G67" s="87"/>
      <c r="H67" s="87"/>
      <c r="J67" s="87"/>
      <c r="K67" s="88"/>
    </row>
    <row r="68" spans="2:11" s="6" customFormat="1" ht="7.5" customHeight="1">
      <c r="B68" s="106"/>
      <c r="C68" s="107"/>
      <c r="D68" s="107"/>
      <c r="E68" s="107"/>
      <c r="F68" s="107"/>
      <c r="G68" s="107"/>
      <c r="H68" s="107"/>
      <c r="I68" s="108"/>
      <c r="J68" s="107"/>
      <c r="K68" s="109"/>
    </row>
    <row r="72" spans="2:12" s="6" customFormat="1" ht="7.5" customHeight="1">
      <c r="B72" s="130"/>
      <c r="C72" s="131"/>
      <c r="D72" s="131"/>
      <c r="E72" s="131"/>
      <c r="F72" s="131"/>
      <c r="G72" s="131"/>
      <c r="H72" s="131"/>
      <c r="I72" s="111"/>
      <c r="J72" s="131"/>
      <c r="K72" s="131"/>
      <c r="L72" s="132"/>
    </row>
    <row r="73" spans="2:12" s="6" customFormat="1" ht="37.5" customHeight="1">
      <c r="B73" s="86"/>
      <c r="C73" s="12" t="s">
        <v>107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5" customHeight="1">
      <c r="B75" s="86"/>
      <c r="C75" s="19" t="s">
        <v>16</v>
      </c>
      <c r="D75" s="87"/>
      <c r="E75" s="87"/>
      <c r="F75" s="87"/>
      <c r="G75" s="87"/>
      <c r="H75" s="87"/>
      <c r="J75" s="87"/>
      <c r="K75" s="87"/>
      <c r="L75" s="132"/>
    </row>
    <row r="76" spans="2:12" s="6" customFormat="1" ht="14.25" customHeight="1">
      <c r="B76" s="86"/>
      <c r="C76" s="87"/>
      <c r="D76" s="87"/>
      <c r="E76" s="242" t="str">
        <f>$E$7</f>
        <v>Zámek Šluknov</v>
      </c>
      <c r="F76" s="243"/>
      <c r="G76" s="243"/>
      <c r="H76" s="243"/>
      <c r="J76" s="87"/>
      <c r="K76" s="87"/>
      <c r="L76" s="132"/>
    </row>
    <row r="77" spans="2:12" s="6" customFormat="1" ht="15" customHeight="1">
      <c r="B77" s="86"/>
      <c r="C77" s="19" t="s">
        <v>90</v>
      </c>
      <c r="D77" s="87"/>
      <c r="E77" s="87"/>
      <c r="F77" s="87"/>
      <c r="G77" s="87"/>
      <c r="H77" s="87"/>
      <c r="J77" s="87"/>
      <c r="K77" s="87"/>
      <c r="L77" s="132"/>
    </row>
    <row r="78" spans="2:12" s="6" customFormat="1" ht="18" customHeight="1">
      <c r="B78" s="86"/>
      <c r="C78" s="87"/>
      <c r="D78" s="87"/>
      <c r="E78" s="225" t="str">
        <f>$E$9</f>
        <v>20151213c - elektro</v>
      </c>
      <c r="F78" s="243"/>
      <c r="G78" s="243"/>
      <c r="H78" s="243"/>
      <c r="J78" s="87"/>
      <c r="K78" s="87"/>
      <c r="L78" s="132"/>
    </row>
    <row r="79" spans="2:12" s="6" customFormat="1" ht="7.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12" s="6" customFormat="1" ht="18" customHeight="1">
      <c r="B80" s="86"/>
      <c r="C80" s="19" t="s">
        <v>22</v>
      </c>
      <c r="D80" s="87"/>
      <c r="E80" s="87"/>
      <c r="F80" s="17" t="str">
        <f>$F$12</f>
        <v> </v>
      </c>
      <c r="G80" s="87"/>
      <c r="H80" s="87"/>
      <c r="I80" s="89" t="s">
        <v>24</v>
      </c>
      <c r="J80" s="52" t="str">
        <f>IF($J$12="","",$J$12)</f>
        <v>15.12.2015</v>
      </c>
      <c r="K80" s="87"/>
      <c r="L80" s="132"/>
    </row>
    <row r="81" spans="2:12" s="6" customFormat="1" ht="7.5" customHeight="1">
      <c r="B81" s="86"/>
      <c r="C81" s="87"/>
      <c r="D81" s="87"/>
      <c r="E81" s="87"/>
      <c r="F81" s="87"/>
      <c r="G81" s="87"/>
      <c r="H81" s="87"/>
      <c r="J81" s="87"/>
      <c r="K81" s="87"/>
      <c r="L81" s="132"/>
    </row>
    <row r="82" spans="2:12" s="6" customFormat="1" ht="13.5" customHeight="1">
      <c r="B82" s="86"/>
      <c r="C82" s="19" t="s">
        <v>28</v>
      </c>
      <c r="D82" s="87"/>
      <c r="E82" s="87"/>
      <c r="F82" s="17" t="str">
        <f>$E$15</f>
        <v> </v>
      </c>
      <c r="G82" s="87"/>
      <c r="H82" s="87"/>
      <c r="I82" s="89" t="s">
        <v>33</v>
      </c>
      <c r="J82" s="17" t="str">
        <f>$E$21</f>
        <v> </v>
      </c>
      <c r="K82" s="87"/>
      <c r="L82" s="132"/>
    </row>
    <row r="83" spans="2:12" s="6" customFormat="1" ht="15" customHeight="1">
      <c r="B83" s="86"/>
      <c r="C83" s="19" t="s">
        <v>31</v>
      </c>
      <c r="D83" s="87"/>
      <c r="E83" s="87"/>
      <c r="F83" s="17">
        <f>IF($E$18="","",$E$18)</f>
      </c>
      <c r="G83" s="87"/>
      <c r="H83" s="87"/>
      <c r="J83" s="87"/>
      <c r="K83" s="87"/>
      <c r="L83" s="132"/>
    </row>
    <row r="84" spans="2:12" s="6" customFormat="1" ht="11.25" customHeight="1">
      <c r="B84" s="86"/>
      <c r="C84" s="87"/>
      <c r="D84" s="87"/>
      <c r="E84" s="87"/>
      <c r="F84" s="87"/>
      <c r="G84" s="87"/>
      <c r="H84" s="87"/>
      <c r="J84" s="87"/>
      <c r="K84" s="87"/>
      <c r="L84" s="132"/>
    </row>
    <row r="85" spans="2:20" s="133" customFormat="1" ht="30" customHeight="1">
      <c r="B85" s="134"/>
      <c r="C85" s="135" t="s">
        <v>108</v>
      </c>
      <c r="D85" s="136" t="s">
        <v>55</v>
      </c>
      <c r="E85" s="136" t="s">
        <v>51</v>
      </c>
      <c r="F85" s="136" t="s">
        <v>109</v>
      </c>
      <c r="G85" s="136" t="s">
        <v>110</v>
      </c>
      <c r="H85" s="136" t="s">
        <v>111</v>
      </c>
      <c r="I85" s="137" t="s">
        <v>112</v>
      </c>
      <c r="J85" s="136" t="s">
        <v>113</v>
      </c>
      <c r="K85" s="138" t="s">
        <v>114</v>
      </c>
      <c r="L85" s="139"/>
      <c r="M85" s="58" t="s">
        <v>115</v>
      </c>
      <c r="N85" s="59" t="s">
        <v>40</v>
      </c>
      <c r="O85" s="59" t="s">
        <v>116</v>
      </c>
      <c r="P85" s="59" t="s">
        <v>117</v>
      </c>
      <c r="Q85" s="59" t="s">
        <v>118</v>
      </c>
      <c r="R85" s="59" t="s">
        <v>119</v>
      </c>
      <c r="S85" s="59" t="s">
        <v>120</v>
      </c>
      <c r="T85" s="60" t="s">
        <v>121</v>
      </c>
    </row>
    <row r="86" spans="2:63" s="6" customFormat="1" ht="30" customHeight="1">
      <c r="B86" s="86"/>
      <c r="C86" s="64" t="s">
        <v>95</v>
      </c>
      <c r="D86" s="87"/>
      <c r="E86" s="87"/>
      <c r="F86" s="87"/>
      <c r="G86" s="87"/>
      <c r="H86" s="87"/>
      <c r="J86" s="140">
        <f>$BK$86</f>
        <v>0</v>
      </c>
      <c r="K86" s="87"/>
      <c r="L86" s="132"/>
      <c r="M86" s="141"/>
      <c r="N86" s="94"/>
      <c r="O86" s="94"/>
      <c r="P86" s="142">
        <f>$P$87+$P$90+$P$121</f>
        <v>0</v>
      </c>
      <c r="Q86" s="94"/>
      <c r="R86" s="142">
        <f>$R$87+$R$90+$R$121</f>
        <v>0.032996</v>
      </c>
      <c r="S86" s="94"/>
      <c r="T86" s="143">
        <f>$T$87+$T$90+$T$121</f>
        <v>0</v>
      </c>
      <c r="AT86" s="6" t="s">
        <v>69</v>
      </c>
      <c r="AU86" s="6" t="s">
        <v>96</v>
      </c>
      <c r="BK86" s="144">
        <f>$BK$87+$BK$90+$BK$121</f>
        <v>0</v>
      </c>
    </row>
    <row r="87" spans="2:63" s="145" customFormat="1" ht="38.25" customHeight="1">
      <c r="B87" s="146"/>
      <c r="C87" s="147"/>
      <c r="D87" s="147" t="s">
        <v>69</v>
      </c>
      <c r="E87" s="148" t="s">
        <v>122</v>
      </c>
      <c r="F87" s="148" t="s">
        <v>123</v>
      </c>
      <c r="G87" s="147"/>
      <c r="H87" s="147"/>
      <c r="J87" s="149">
        <f>$BK$87</f>
        <v>0</v>
      </c>
      <c r="K87" s="147"/>
      <c r="L87" s="150"/>
      <c r="M87" s="151"/>
      <c r="N87" s="147"/>
      <c r="O87" s="147"/>
      <c r="P87" s="152">
        <f>$P$88</f>
        <v>0</v>
      </c>
      <c r="Q87" s="147"/>
      <c r="R87" s="152">
        <f>$R$88</f>
        <v>0.023999999999999997</v>
      </c>
      <c r="S87" s="147"/>
      <c r="T87" s="153">
        <f>$T$88</f>
        <v>0</v>
      </c>
      <c r="AR87" s="154" t="s">
        <v>21</v>
      </c>
      <c r="AT87" s="154" t="s">
        <v>69</v>
      </c>
      <c r="AU87" s="154" t="s">
        <v>70</v>
      </c>
      <c r="AY87" s="154" t="s">
        <v>124</v>
      </c>
      <c r="BK87" s="155">
        <f>$BK$88</f>
        <v>0</v>
      </c>
    </row>
    <row r="88" spans="2:63" s="145" customFormat="1" ht="20.25" customHeight="1">
      <c r="B88" s="146"/>
      <c r="C88" s="147"/>
      <c r="D88" s="147" t="s">
        <v>69</v>
      </c>
      <c r="E88" s="156" t="s">
        <v>154</v>
      </c>
      <c r="F88" s="156" t="s">
        <v>382</v>
      </c>
      <c r="G88" s="147"/>
      <c r="H88" s="147"/>
      <c r="J88" s="157">
        <f>$BK$88</f>
        <v>0</v>
      </c>
      <c r="K88" s="147"/>
      <c r="L88" s="150"/>
      <c r="M88" s="151"/>
      <c r="N88" s="147"/>
      <c r="O88" s="147"/>
      <c r="P88" s="152">
        <f>$P$89</f>
        <v>0</v>
      </c>
      <c r="Q88" s="147"/>
      <c r="R88" s="152">
        <f>$R$89</f>
        <v>0.023999999999999997</v>
      </c>
      <c r="S88" s="147"/>
      <c r="T88" s="153">
        <f>$T$89</f>
        <v>0</v>
      </c>
      <c r="AR88" s="154" t="s">
        <v>21</v>
      </c>
      <c r="AT88" s="154" t="s">
        <v>69</v>
      </c>
      <c r="AU88" s="154" t="s">
        <v>21</v>
      </c>
      <c r="AY88" s="154" t="s">
        <v>124</v>
      </c>
      <c r="BK88" s="155">
        <f>$BK$89</f>
        <v>0</v>
      </c>
    </row>
    <row r="89" spans="2:65" s="6" customFormat="1" ht="13.5" customHeight="1">
      <c r="B89" s="86"/>
      <c r="C89" s="158" t="s">
        <v>21</v>
      </c>
      <c r="D89" s="158" t="s">
        <v>127</v>
      </c>
      <c r="E89" s="159" t="s">
        <v>424</v>
      </c>
      <c r="F89" s="160" t="s">
        <v>425</v>
      </c>
      <c r="G89" s="161" t="s">
        <v>426</v>
      </c>
      <c r="H89" s="162">
        <v>10</v>
      </c>
      <c r="I89" s="163"/>
      <c r="J89" s="164">
        <f>ROUND($I$89*$H$89,2)</f>
        <v>0</v>
      </c>
      <c r="K89" s="160"/>
      <c r="L89" s="132"/>
      <c r="M89" s="165"/>
      <c r="N89" s="166" t="s">
        <v>41</v>
      </c>
      <c r="O89" s="87"/>
      <c r="P89" s="167">
        <f>$O$89*$H$89</f>
        <v>0</v>
      </c>
      <c r="Q89" s="167">
        <v>0.0024</v>
      </c>
      <c r="R89" s="167">
        <f>$Q$89*$H$89</f>
        <v>0.023999999999999997</v>
      </c>
      <c r="S89" s="167">
        <v>0</v>
      </c>
      <c r="T89" s="168">
        <f>$S$89*$H$89</f>
        <v>0</v>
      </c>
      <c r="AR89" s="90" t="s">
        <v>132</v>
      </c>
      <c r="AT89" s="90" t="s">
        <v>127</v>
      </c>
      <c r="AU89" s="90" t="s">
        <v>78</v>
      </c>
      <c r="AY89" s="6" t="s">
        <v>124</v>
      </c>
      <c r="BE89" s="169">
        <f>IF($N$89="základní",$J$89,0)</f>
        <v>0</v>
      </c>
      <c r="BF89" s="169">
        <f>IF($N$89="snížená",$J$89,0)</f>
        <v>0</v>
      </c>
      <c r="BG89" s="169">
        <f>IF($N$89="zákl. přenesená",$J$89,0)</f>
        <v>0</v>
      </c>
      <c r="BH89" s="169">
        <f>IF($N$89="sníž. přenesená",$J$89,0)</f>
        <v>0</v>
      </c>
      <c r="BI89" s="169">
        <f>IF($N$89="nulová",$J$89,0)</f>
        <v>0</v>
      </c>
      <c r="BJ89" s="90" t="s">
        <v>21</v>
      </c>
      <c r="BK89" s="169">
        <f>ROUND($I$89*$H$89,2)</f>
        <v>0</v>
      </c>
      <c r="BL89" s="90" t="s">
        <v>132</v>
      </c>
      <c r="BM89" s="90" t="s">
        <v>427</v>
      </c>
    </row>
    <row r="90" spans="2:63" s="145" customFormat="1" ht="38.25" customHeight="1">
      <c r="B90" s="146"/>
      <c r="C90" s="147"/>
      <c r="D90" s="147" t="s">
        <v>69</v>
      </c>
      <c r="E90" s="148" t="s">
        <v>186</v>
      </c>
      <c r="F90" s="148" t="s">
        <v>187</v>
      </c>
      <c r="G90" s="147"/>
      <c r="H90" s="147"/>
      <c r="J90" s="149">
        <f>$BK$90</f>
        <v>0</v>
      </c>
      <c r="K90" s="147"/>
      <c r="L90" s="150"/>
      <c r="M90" s="151"/>
      <c r="N90" s="147"/>
      <c r="O90" s="147"/>
      <c r="P90" s="152">
        <f>$P$91+$P$93+$P$98+$P$105+$P$107</f>
        <v>0</v>
      </c>
      <c r="Q90" s="147"/>
      <c r="R90" s="152">
        <f>$R$91+$R$93+$R$98+$R$105+$R$107</f>
        <v>0.008996</v>
      </c>
      <c r="S90" s="147"/>
      <c r="T90" s="153">
        <f>$T$91+$T$93+$T$98+$T$105+$T$107</f>
        <v>0</v>
      </c>
      <c r="AR90" s="154" t="s">
        <v>78</v>
      </c>
      <c r="AT90" s="154" t="s">
        <v>69</v>
      </c>
      <c r="AU90" s="154" t="s">
        <v>70</v>
      </c>
      <c r="AY90" s="154" t="s">
        <v>124</v>
      </c>
      <c r="BK90" s="155">
        <f>$BK$91+$BK$93+$BK$98+$BK$105+$BK$107</f>
        <v>0</v>
      </c>
    </row>
    <row r="91" spans="2:63" s="145" customFormat="1" ht="20.25" customHeight="1">
      <c r="B91" s="146"/>
      <c r="C91" s="147"/>
      <c r="D91" s="147" t="s">
        <v>69</v>
      </c>
      <c r="E91" s="156" t="s">
        <v>428</v>
      </c>
      <c r="F91" s="156" t="s">
        <v>429</v>
      </c>
      <c r="G91" s="147"/>
      <c r="H91" s="147"/>
      <c r="J91" s="157">
        <f>$BK$91</f>
        <v>0</v>
      </c>
      <c r="K91" s="147"/>
      <c r="L91" s="150"/>
      <c r="M91" s="151"/>
      <c r="N91" s="147"/>
      <c r="O91" s="147"/>
      <c r="P91" s="152">
        <f>$P$92</f>
        <v>0</v>
      </c>
      <c r="Q91" s="147"/>
      <c r="R91" s="152">
        <f>$R$92</f>
        <v>0</v>
      </c>
      <c r="S91" s="147"/>
      <c r="T91" s="153">
        <f>$T$92</f>
        <v>0</v>
      </c>
      <c r="AR91" s="154" t="s">
        <v>78</v>
      </c>
      <c r="AT91" s="154" t="s">
        <v>69</v>
      </c>
      <c r="AU91" s="154" t="s">
        <v>21</v>
      </c>
      <c r="AY91" s="154" t="s">
        <v>124</v>
      </c>
      <c r="BK91" s="155">
        <f>$BK$92</f>
        <v>0</v>
      </c>
    </row>
    <row r="92" spans="2:65" s="6" customFormat="1" ht="13.5" customHeight="1">
      <c r="B92" s="86"/>
      <c r="C92" s="161" t="s">
        <v>78</v>
      </c>
      <c r="D92" s="161" t="s">
        <v>127</v>
      </c>
      <c r="E92" s="159" t="s">
        <v>430</v>
      </c>
      <c r="F92" s="160" t="s">
        <v>431</v>
      </c>
      <c r="G92" s="161" t="s">
        <v>144</v>
      </c>
      <c r="H92" s="162">
        <v>1</v>
      </c>
      <c r="I92" s="163"/>
      <c r="J92" s="164">
        <f>ROUND($I$92*$H$92,2)</f>
        <v>0</v>
      </c>
      <c r="K92" s="160" t="s">
        <v>131</v>
      </c>
      <c r="L92" s="132"/>
      <c r="M92" s="165"/>
      <c r="N92" s="166" t="s">
        <v>41</v>
      </c>
      <c r="O92" s="87"/>
      <c r="P92" s="167">
        <f>$O$92*$H$92</f>
        <v>0</v>
      </c>
      <c r="Q92" s="167">
        <v>0</v>
      </c>
      <c r="R92" s="167">
        <f>$Q$92*$H$92</f>
        <v>0</v>
      </c>
      <c r="S92" s="167">
        <v>0</v>
      </c>
      <c r="T92" s="168">
        <f>$S$92*$H$92</f>
        <v>0</v>
      </c>
      <c r="AR92" s="90" t="s">
        <v>193</v>
      </c>
      <c r="AT92" s="90" t="s">
        <v>127</v>
      </c>
      <c r="AU92" s="90" t="s">
        <v>78</v>
      </c>
      <c r="AY92" s="90" t="s">
        <v>124</v>
      </c>
      <c r="BE92" s="169">
        <f>IF($N$92="základní",$J$92,0)</f>
        <v>0</v>
      </c>
      <c r="BF92" s="169">
        <f>IF($N$92="snížená",$J$92,0)</f>
        <v>0</v>
      </c>
      <c r="BG92" s="169">
        <f>IF($N$92="zákl. přenesená",$J$92,0)</f>
        <v>0</v>
      </c>
      <c r="BH92" s="169">
        <f>IF($N$92="sníž. přenesená",$J$92,0)</f>
        <v>0</v>
      </c>
      <c r="BI92" s="169">
        <f>IF($N$92="nulová",$J$92,0)</f>
        <v>0</v>
      </c>
      <c r="BJ92" s="90" t="s">
        <v>21</v>
      </c>
      <c r="BK92" s="169">
        <f>ROUND($I$92*$H$92,2)</f>
        <v>0</v>
      </c>
      <c r="BL92" s="90" t="s">
        <v>193</v>
      </c>
      <c r="BM92" s="90" t="s">
        <v>432</v>
      </c>
    </row>
    <row r="93" spans="2:63" s="145" customFormat="1" ht="30" customHeight="1">
      <c r="B93" s="146"/>
      <c r="C93" s="147"/>
      <c r="D93" s="147" t="s">
        <v>69</v>
      </c>
      <c r="E93" s="156" t="s">
        <v>433</v>
      </c>
      <c r="F93" s="156" t="s">
        <v>434</v>
      </c>
      <c r="G93" s="147"/>
      <c r="H93" s="147"/>
      <c r="J93" s="157">
        <f>$BK$93</f>
        <v>0</v>
      </c>
      <c r="K93" s="147"/>
      <c r="L93" s="150"/>
      <c r="M93" s="151"/>
      <c r="N93" s="147"/>
      <c r="O93" s="147"/>
      <c r="P93" s="152">
        <f>SUM($P$94:$P$97)</f>
        <v>0</v>
      </c>
      <c r="Q93" s="147"/>
      <c r="R93" s="152">
        <f>SUM($R$94:$R$97)</f>
        <v>0.000199</v>
      </c>
      <c r="S93" s="147"/>
      <c r="T93" s="153">
        <f>SUM($T$94:$T$97)</f>
        <v>0</v>
      </c>
      <c r="AR93" s="154" t="s">
        <v>78</v>
      </c>
      <c r="AT93" s="154" t="s">
        <v>69</v>
      </c>
      <c r="AU93" s="154" t="s">
        <v>21</v>
      </c>
      <c r="AY93" s="154" t="s">
        <v>124</v>
      </c>
      <c r="BK93" s="155">
        <f>SUM($BK$94:$BK$97)</f>
        <v>0</v>
      </c>
    </row>
    <row r="94" spans="2:65" s="6" customFormat="1" ht="13.5" customHeight="1">
      <c r="B94" s="86"/>
      <c r="C94" s="161" t="s">
        <v>125</v>
      </c>
      <c r="D94" s="161" t="s">
        <v>127</v>
      </c>
      <c r="E94" s="159" t="s">
        <v>435</v>
      </c>
      <c r="F94" s="160" t="s">
        <v>436</v>
      </c>
      <c r="G94" s="161" t="s">
        <v>170</v>
      </c>
      <c r="H94" s="162">
        <v>3</v>
      </c>
      <c r="I94" s="163"/>
      <c r="J94" s="164">
        <f>ROUND($I$94*$H$94,2)</f>
        <v>0</v>
      </c>
      <c r="K94" s="160" t="s">
        <v>131</v>
      </c>
      <c r="L94" s="132"/>
      <c r="M94" s="165"/>
      <c r="N94" s="166" t="s">
        <v>41</v>
      </c>
      <c r="O94" s="87"/>
      <c r="P94" s="167">
        <f>$O$94*$H$94</f>
        <v>0</v>
      </c>
      <c r="Q94" s="167">
        <v>0</v>
      </c>
      <c r="R94" s="167">
        <f>$Q$94*$H$94</f>
        <v>0</v>
      </c>
      <c r="S94" s="167">
        <v>0</v>
      </c>
      <c r="T94" s="168">
        <f>$S$94*$H$94</f>
        <v>0</v>
      </c>
      <c r="AR94" s="90" t="s">
        <v>193</v>
      </c>
      <c r="AT94" s="90" t="s">
        <v>127</v>
      </c>
      <c r="AU94" s="90" t="s">
        <v>78</v>
      </c>
      <c r="AY94" s="90" t="s">
        <v>124</v>
      </c>
      <c r="BE94" s="169">
        <f>IF($N$94="základní",$J$94,0)</f>
        <v>0</v>
      </c>
      <c r="BF94" s="169">
        <f>IF($N$94="snížená",$J$94,0)</f>
        <v>0</v>
      </c>
      <c r="BG94" s="169">
        <f>IF($N$94="zákl. přenesená",$J$94,0)</f>
        <v>0</v>
      </c>
      <c r="BH94" s="169">
        <f>IF($N$94="sníž. přenesená",$J$94,0)</f>
        <v>0</v>
      </c>
      <c r="BI94" s="169">
        <f>IF($N$94="nulová",$J$94,0)</f>
        <v>0</v>
      </c>
      <c r="BJ94" s="90" t="s">
        <v>21</v>
      </c>
      <c r="BK94" s="169">
        <f>ROUND($I$94*$H$94,2)</f>
        <v>0</v>
      </c>
      <c r="BL94" s="90" t="s">
        <v>193</v>
      </c>
      <c r="BM94" s="90" t="s">
        <v>437</v>
      </c>
    </row>
    <row r="95" spans="2:65" s="6" customFormat="1" ht="13.5" customHeight="1">
      <c r="B95" s="86"/>
      <c r="C95" s="179" t="s">
        <v>132</v>
      </c>
      <c r="D95" s="179" t="s">
        <v>164</v>
      </c>
      <c r="E95" s="180" t="s">
        <v>438</v>
      </c>
      <c r="F95" s="181" t="s">
        <v>439</v>
      </c>
      <c r="G95" s="179" t="s">
        <v>170</v>
      </c>
      <c r="H95" s="182">
        <v>3</v>
      </c>
      <c r="I95" s="183"/>
      <c r="J95" s="184">
        <f>ROUND($I$95*$H$95,2)</f>
        <v>0</v>
      </c>
      <c r="K95" s="181" t="s">
        <v>131</v>
      </c>
      <c r="L95" s="185"/>
      <c r="M95" s="186"/>
      <c r="N95" s="187" t="s">
        <v>41</v>
      </c>
      <c r="O95" s="87"/>
      <c r="P95" s="167">
        <f>$O$95*$H$95</f>
        <v>0</v>
      </c>
      <c r="Q95" s="167">
        <v>3.6E-05</v>
      </c>
      <c r="R95" s="167">
        <f>$Q$95*$H$95</f>
        <v>0.000108</v>
      </c>
      <c r="S95" s="167">
        <v>0</v>
      </c>
      <c r="T95" s="168">
        <f>$S$95*$H$95</f>
        <v>0</v>
      </c>
      <c r="AR95" s="90" t="s">
        <v>227</v>
      </c>
      <c r="AT95" s="90" t="s">
        <v>164</v>
      </c>
      <c r="AU95" s="90" t="s">
        <v>78</v>
      </c>
      <c r="AY95" s="90" t="s">
        <v>124</v>
      </c>
      <c r="BE95" s="169">
        <f>IF($N$95="základní",$J$95,0)</f>
        <v>0</v>
      </c>
      <c r="BF95" s="169">
        <f>IF($N$95="snížená",$J$95,0)</f>
        <v>0</v>
      </c>
      <c r="BG95" s="169">
        <f>IF($N$95="zákl. přenesená",$J$95,0)</f>
        <v>0</v>
      </c>
      <c r="BH95" s="169">
        <f>IF($N$95="sníž. přenesená",$J$95,0)</f>
        <v>0</v>
      </c>
      <c r="BI95" s="169">
        <f>IF($N$95="nulová",$J$95,0)</f>
        <v>0</v>
      </c>
      <c r="BJ95" s="90" t="s">
        <v>21</v>
      </c>
      <c r="BK95" s="169">
        <f>ROUND($I$95*$H$95,2)</f>
        <v>0</v>
      </c>
      <c r="BL95" s="90" t="s">
        <v>193</v>
      </c>
      <c r="BM95" s="90" t="s">
        <v>440</v>
      </c>
    </row>
    <row r="96" spans="2:65" s="6" customFormat="1" ht="13.5" customHeight="1">
      <c r="B96" s="86"/>
      <c r="C96" s="161" t="s">
        <v>150</v>
      </c>
      <c r="D96" s="161" t="s">
        <v>127</v>
      </c>
      <c r="E96" s="159" t="s">
        <v>441</v>
      </c>
      <c r="F96" s="160" t="s">
        <v>442</v>
      </c>
      <c r="G96" s="161" t="s">
        <v>144</v>
      </c>
      <c r="H96" s="162">
        <v>1</v>
      </c>
      <c r="I96" s="163"/>
      <c r="J96" s="164">
        <f>ROUND($I$96*$H$96,2)</f>
        <v>0</v>
      </c>
      <c r="K96" s="160" t="s">
        <v>131</v>
      </c>
      <c r="L96" s="132"/>
      <c r="M96" s="165"/>
      <c r="N96" s="166" t="s">
        <v>41</v>
      </c>
      <c r="O96" s="87"/>
      <c r="P96" s="167">
        <f>$O$96*$H$96</f>
        <v>0</v>
      </c>
      <c r="Q96" s="167">
        <v>0</v>
      </c>
      <c r="R96" s="167">
        <f>$Q$96*$H$96</f>
        <v>0</v>
      </c>
      <c r="S96" s="167">
        <v>0</v>
      </c>
      <c r="T96" s="168">
        <f>$S$96*$H$96</f>
        <v>0</v>
      </c>
      <c r="AR96" s="90" t="s">
        <v>193</v>
      </c>
      <c r="AT96" s="90" t="s">
        <v>127</v>
      </c>
      <c r="AU96" s="90" t="s">
        <v>78</v>
      </c>
      <c r="AY96" s="90" t="s">
        <v>124</v>
      </c>
      <c r="BE96" s="169">
        <f>IF($N$96="základní",$J$96,0)</f>
        <v>0</v>
      </c>
      <c r="BF96" s="169">
        <f>IF($N$96="snížená",$J$96,0)</f>
        <v>0</v>
      </c>
      <c r="BG96" s="169">
        <f>IF($N$96="zákl. přenesená",$J$96,0)</f>
        <v>0</v>
      </c>
      <c r="BH96" s="169">
        <f>IF($N$96="sníž. přenesená",$J$96,0)</f>
        <v>0</v>
      </c>
      <c r="BI96" s="169">
        <f>IF($N$96="nulová",$J$96,0)</f>
        <v>0</v>
      </c>
      <c r="BJ96" s="90" t="s">
        <v>21</v>
      </c>
      <c r="BK96" s="169">
        <f>ROUND($I$96*$H$96,2)</f>
        <v>0</v>
      </c>
      <c r="BL96" s="90" t="s">
        <v>193</v>
      </c>
      <c r="BM96" s="90" t="s">
        <v>443</v>
      </c>
    </row>
    <row r="97" spans="2:65" s="6" customFormat="1" ht="13.5" customHeight="1">
      <c r="B97" s="86"/>
      <c r="C97" s="179" t="s">
        <v>154</v>
      </c>
      <c r="D97" s="179" t="s">
        <v>164</v>
      </c>
      <c r="E97" s="180" t="s">
        <v>444</v>
      </c>
      <c r="F97" s="181" t="s">
        <v>445</v>
      </c>
      <c r="G97" s="179" t="s">
        <v>144</v>
      </c>
      <c r="H97" s="182">
        <v>1</v>
      </c>
      <c r="I97" s="183"/>
      <c r="J97" s="184">
        <f>ROUND($I$97*$H$97,2)</f>
        <v>0</v>
      </c>
      <c r="K97" s="181" t="s">
        <v>131</v>
      </c>
      <c r="L97" s="185"/>
      <c r="M97" s="186"/>
      <c r="N97" s="187" t="s">
        <v>41</v>
      </c>
      <c r="O97" s="87"/>
      <c r="P97" s="167">
        <f>$O$97*$H$97</f>
        <v>0</v>
      </c>
      <c r="Q97" s="167">
        <v>9.1E-05</v>
      </c>
      <c r="R97" s="167">
        <f>$Q$97*$H$97</f>
        <v>9.1E-05</v>
      </c>
      <c r="S97" s="167">
        <v>0</v>
      </c>
      <c r="T97" s="168">
        <f>$S$97*$H$97</f>
        <v>0</v>
      </c>
      <c r="AR97" s="90" t="s">
        <v>227</v>
      </c>
      <c r="AT97" s="90" t="s">
        <v>164</v>
      </c>
      <c r="AU97" s="90" t="s">
        <v>78</v>
      </c>
      <c r="AY97" s="90" t="s">
        <v>124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21</v>
      </c>
      <c r="BK97" s="169">
        <f>ROUND($I$97*$H$97,2)</f>
        <v>0</v>
      </c>
      <c r="BL97" s="90" t="s">
        <v>193</v>
      </c>
      <c r="BM97" s="90" t="s">
        <v>446</v>
      </c>
    </row>
    <row r="98" spans="2:63" s="145" customFormat="1" ht="30" customHeight="1">
      <c r="B98" s="146"/>
      <c r="C98" s="147"/>
      <c r="D98" s="147" t="s">
        <v>69</v>
      </c>
      <c r="E98" s="156" t="s">
        <v>447</v>
      </c>
      <c r="F98" s="156" t="s">
        <v>448</v>
      </c>
      <c r="G98" s="147"/>
      <c r="H98" s="147"/>
      <c r="J98" s="157">
        <f>$BK$98</f>
        <v>0</v>
      </c>
      <c r="K98" s="147"/>
      <c r="L98" s="150"/>
      <c r="M98" s="151"/>
      <c r="N98" s="147"/>
      <c r="O98" s="147"/>
      <c r="P98" s="152">
        <f>SUM($P$99:$P$104)</f>
        <v>0</v>
      </c>
      <c r="Q98" s="147"/>
      <c r="R98" s="152">
        <f>SUM($R$99:$R$104)</f>
        <v>0.0070869999999999995</v>
      </c>
      <c r="S98" s="147"/>
      <c r="T98" s="153">
        <f>SUM($T$99:$T$104)</f>
        <v>0</v>
      </c>
      <c r="AR98" s="154" t="s">
        <v>78</v>
      </c>
      <c r="AT98" s="154" t="s">
        <v>69</v>
      </c>
      <c r="AU98" s="154" t="s">
        <v>21</v>
      </c>
      <c r="AY98" s="154" t="s">
        <v>124</v>
      </c>
      <c r="BK98" s="155">
        <f>SUM($BK$99:$BK$104)</f>
        <v>0</v>
      </c>
    </row>
    <row r="99" spans="2:65" s="6" customFormat="1" ht="13.5" customHeight="1">
      <c r="B99" s="86"/>
      <c r="C99" s="161" t="s">
        <v>159</v>
      </c>
      <c r="D99" s="161" t="s">
        <v>127</v>
      </c>
      <c r="E99" s="159" t="s">
        <v>449</v>
      </c>
      <c r="F99" s="160" t="s">
        <v>450</v>
      </c>
      <c r="G99" s="161" t="s">
        <v>170</v>
      </c>
      <c r="H99" s="162">
        <v>63</v>
      </c>
      <c r="I99" s="163"/>
      <c r="J99" s="164">
        <f>ROUND($I$99*$H$99,2)</f>
        <v>0</v>
      </c>
      <c r="K99" s="160" t="s">
        <v>131</v>
      </c>
      <c r="L99" s="132"/>
      <c r="M99" s="165"/>
      <c r="N99" s="166" t="s">
        <v>41</v>
      </c>
      <c r="O99" s="87"/>
      <c r="P99" s="167">
        <f>$O$99*$H$99</f>
        <v>0</v>
      </c>
      <c r="Q99" s="167">
        <v>0</v>
      </c>
      <c r="R99" s="167">
        <f>$Q$99*$H$99</f>
        <v>0</v>
      </c>
      <c r="S99" s="167">
        <v>0</v>
      </c>
      <c r="T99" s="168">
        <f>$S$99*$H$99</f>
        <v>0</v>
      </c>
      <c r="AR99" s="90" t="s">
        <v>193</v>
      </c>
      <c r="AT99" s="90" t="s">
        <v>127</v>
      </c>
      <c r="AU99" s="90" t="s">
        <v>78</v>
      </c>
      <c r="AY99" s="90" t="s">
        <v>124</v>
      </c>
      <c r="BE99" s="169">
        <f>IF($N$99="základní",$J$99,0)</f>
        <v>0</v>
      </c>
      <c r="BF99" s="169">
        <f>IF($N$99="snížená",$J$99,0)</f>
        <v>0</v>
      </c>
      <c r="BG99" s="169">
        <f>IF($N$99="zákl. přenesená",$J$99,0)</f>
        <v>0</v>
      </c>
      <c r="BH99" s="169">
        <f>IF($N$99="sníž. přenesená",$J$99,0)</f>
        <v>0</v>
      </c>
      <c r="BI99" s="169">
        <f>IF($N$99="nulová",$J$99,0)</f>
        <v>0</v>
      </c>
      <c r="BJ99" s="90" t="s">
        <v>21</v>
      </c>
      <c r="BK99" s="169">
        <f>ROUND($I$99*$H$99,2)</f>
        <v>0</v>
      </c>
      <c r="BL99" s="90" t="s">
        <v>193</v>
      </c>
      <c r="BM99" s="90" t="s">
        <v>451</v>
      </c>
    </row>
    <row r="100" spans="2:51" s="6" customFormat="1" ht="13.5" customHeight="1">
      <c r="B100" s="170"/>
      <c r="C100" s="171"/>
      <c r="D100" s="172" t="s">
        <v>138</v>
      </c>
      <c r="E100" s="173"/>
      <c r="F100" s="173" t="s">
        <v>452</v>
      </c>
      <c r="G100" s="171"/>
      <c r="H100" s="174">
        <v>63</v>
      </c>
      <c r="J100" s="171"/>
      <c r="K100" s="171"/>
      <c r="L100" s="175"/>
      <c r="M100" s="176"/>
      <c r="N100" s="171"/>
      <c r="O100" s="171"/>
      <c r="P100" s="171"/>
      <c r="Q100" s="171"/>
      <c r="R100" s="171"/>
      <c r="S100" s="171"/>
      <c r="T100" s="177"/>
      <c r="AT100" s="178" t="s">
        <v>138</v>
      </c>
      <c r="AU100" s="178" t="s">
        <v>78</v>
      </c>
      <c r="AV100" s="178" t="s">
        <v>78</v>
      </c>
      <c r="AW100" s="178" t="s">
        <v>96</v>
      </c>
      <c r="AX100" s="178" t="s">
        <v>21</v>
      </c>
      <c r="AY100" s="178" t="s">
        <v>124</v>
      </c>
    </row>
    <row r="101" spans="2:65" s="6" customFormat="1" ht="13.5" customHeight="1">
      <c r="B101" s="86"/>
      <c r="C101" s="197" t="s">
        <v>163</v>
      </c>
      <c r="D101" s="197" t="s">
        <v>164</v>
      </c>
      <c r="E101" s="180" t="s">
        <v>453</v>
      </c>
      <c r="F101" s="181" t="s">
        <v>454</v>
      </c>
      <c r="G101" s="179" t="s">
        <v>170</v>
      </c>
      <c r="H101" s="182">
        <v>34</v>
      </c>
      <c r="I101" s="183"/>
      <c r="J101" s="184">
        <f>ROUND($I$101*$H$101,2)</f>
        <v>0</v>
      </c>
      <c r="K101" s="181" t="s">
        <v>131</v>
      </c>
      <c r="L101" s="185"/>
      <c r="M101" s="186"/>
      <c r="N101" s="187" t="s">
        <v>41</v>
      </c>
      <c r="O101" s="87"/>
      <c r="P101" s="167">
        <f>$O$101*$H$101</f>
        <v>0</v>
      </c>
      <c r="Q101" s="167">
        <v>9.7E-05</v>
      </c>
      <c r="R101" s="167">
        <f>$Q$101*$H$101</f>
        <v>0.003298</v>
      </c>
      <c r="S101" s="167">
        <v>0</v>
      </c>
      <c r="T101" s="168">
        <f>$S$101*$H$101</f>
        <v>0</v>
      </c>
      <c r="AR101" s="90" t="s">
        <v>227</v>
      </c>
      <c r="AT101" s="90" t="s">
        <v>164</v>
      </c>
      <c r="AU101" s="90" t="s">
        <v>78</v>
      </c>
      <c r="AY101" s="6" t="s">
        <v>124</v>
      </c>
      <c r="BE101" s="169">
        <f>IF($N$101="základní",$J$101,0)</f>
        <v>0</v>
      </c>
      <c r="BF101" s="169">
        <f>IF($N$101="snížená",$J$101,0)</f>
        <v>0</v>
      </c>
      <c r="BG101" s="169">
        <f>IF($N$101="zákl. přenesená",$J$101,0)</f>
        <v>0</v>
      </c>
      <c r="BH101" s="169">
        <f>IF($N$101="sníž. přenesená",$J$101,0)</f>
        <v>0</v>
      </c>
      <c r="BI101" s="169">
        <f>IF($N$101="nulová",$J$101,0)</f>
        <v>0</v>
      </c>
      <c r="BJ101" s="90" t="s">
        <v>21</v>
      </c>
      <c r="BK101" s="169">
        <f>ROUND($I$101*$H$101,2)</f>
        <v>0</v>
      </c>
      <c r="BL101" s="90" t="s">
        <v>193</v>
      </c>
      <c r="BM101" s="90" t="s">
        <v>455</v>
      </c>
    </row>
    <row r="102" spans="2:65" s="6" customFormat="1" ht="13.5" customHeight="1">
      <c r="B102" s="86"/>
      <c r="C102" s="179" t="s">
        <v>140</v>
      </c>
      <c r="D102" s="179" t="s">
        <v>164</v>
      </c>
      <c r="E102" s="180" t="s">
        <v>456</v>
      </c>
      <c r="F102" s="181" t="s">
        <v>457</v>
      </c>
      <c r="G102" s="179" t="s">
        <v>170</v>
      </c>
      <c r="H102" s="182">
        <v>18</v>
      </c>
      <c r="I102" s="183"/>
      <c r="J102" s="184">
        <f>ROUND($I$102*$H$102,2)</f>
        <v>0</v>
      </c>
      <c r="K102" s="181" t="s">
        <v>131</v>
      </c>
      <c r="L102" s="185"/>
      <c r="M102" s="186"/>
      <c r="N102" s="187" t="s">
        <v>41</v>
      </c>
      <c r="O102" s="87"/>
      <c r="P102" s="167">
        <f>$O$102*$H$102</f>
        <v>0</v>
      </c>
      <c r="Q102" s="167">
        <v>0.000117</v>
      </c>
      <c r="R102" s="167">
        <f>$Q$102*$H$102</f>
        <v>0.002106</v>
      </c>
      <c r="S102" s="167">
        <v>0</v>
      </c>
      <c r="T102" s="168">
        <f>$S$102*$H$102</f>
        <v>0</v>
      </c>
      <c r="AR102" s="90" t="s">
        <v>227</v>
      </c>
      <c r="AT102" s="90" t="s">
        <v>164</v>
      </c>
      <c r="AU102" s="90" t="s">
        <v>78</v>
      </c>
      <c r="AY102" s="90" t="s">
        <v>124</v>
      </c>
      <c r="BE102" s="169">
        <f>IF($N$102="základní",$J$102,0)</f>
        <v>0</v>
      </c>
      <c r="BF102" s="169">
        <f>IF($N$102="snížená",$J$102,0)</f>
        <v>0</v>
      </c>
      <c r="BG102" s="169">
        <f>IF($N$102="zákl. přenesená",$J$102,0)</f>
        <v>0</v>
      </c>
      <c r="BH102" s="169">
        <f>IF($N$102="sníž. přenesená",$J$102,0)</f>
        <v>0</v>
      </c>
      <c r="BI102" s="169">
        <f>IF($N$102="nulová",$J$102,0)</f>
        <v>0</v>
      </c>
      <c r="BJ102" s="90" t="s">
        <v>21</v>
      </c>
      <c r="BK102" s="169">
        <f>ROUND($I$102*$H$102,2)</f>
        <v>0</v>
      </c>
      <c r="BL102" s="90" t="s">
        <v>193</v>
      </c>
      <c r="BM102" s="90" t="s">
        <v>458</v>
      </c>
    </row>
    <row r="103" spans="2:65" s="6" customFormat="1" ht="13.5" customHeight="1">
      <c r="B103" s="86"/>
      <c r="C103" s="179" t="s">
        <v>26</v>
      </c>
      <c r="D103" s="179" t="s">
        <v>164</v>
      </c>
      <c r="E103" s="180" t="s">
        <v>459</v>
      </c>
      <c r="F103" s="181" t="s">
        <v>460</v>
      </c>
      <c r="G103" s="179" t="s">
        <v>164</v>
      </c>
      <c r="H103" s="182">
        <v>8</v>
      </c>
      <c r="I103" s="183"/>
      <c r="J103" s="184">
        <f>ROUND($I$103*$H$103,2)</f>
        <v>0</v>
      </c>
      <c r="K103" s="181"/>
      <c r="L103" s="185"/>
      <c r="M103" s="186"/>
      <c r="N103" s="187" t="s">
        <v>41</v>
      </c>
      <c r="O103" s="87"/>
      <c r="P103" s="167">
        <f>$O$103*$H$103</f>
        <v>0</v>
      </c>
      <c r="Q103" s="167">
        <v>0</v>
      </c>
      <c r="R103" s="167">
        <f>$Q$103*$H$103</f>
        <v>0</v>
      </c>
      <c r="S103" s="167">
        <v>0</v>
      </c>
      <c r="T103" s="168">
        <f>$S$103*$H$103</f>
        <v>0</v>
      </c>
      <c r="AR103" s="90" t="s">
        <v>227</v>
      </c>
      <c r="AT103" s="90" t="s">
        <v>164</v>
      </c>
      <c r="AU103" s="90" t="s">
        <v>78</v>
      </c>
      <c r="AY103" s="90" t="s">
        <v>124</v>
      </c>
      <c r="BE103" s="169">
        <f>IF($N$103="základní",$J$103,0)</f>
        <v>0</v>
      </c>
      <c r="BF103" s="169">
        <f>IF($N$103="snížená",$J$103,0)</f>
        <v>0</v>
      </c>
      <c r="BG103" s="169">
        <f>IF($N$103="zákl. přenesená",$J$103,0)</f>
        <v>0</v>
      </c>
      <c r="BH103" s="169">
        <f>IF($N$103="sníž. přenesená",$J$103,0)</f>
        <v>0</v>
      </c>
      <c r="BI103" s="169">
        <f>IF($N$103="nulová",$J$103,0)</f>
        <v>0</v>
      </c>
      <c r="BJ103" s="90" t="s">
        <v>21</v>
      </c>
      <c r="BK103" s="169">
        <f>ROUND($I$103*$H$103,2)</f>
        <v>0</v>
      </c>
      <c r="BL103" s="90" t="s">
        <v>193</v>
      </c>
      <c r="BM103" s="90" t="s">
        <v>461</v>
      </c>
    </row>
    <row r="104" spans="2:65" s="6" customFormat="1" ht="13.5" customHeight="1">
      <c r="B104" s="86"/>
      <c r="C104" s="179" t="s">
        <v>177</v>
      </c>
      <c r="D104" s="179" t="s">
        <v>164</v>
      </c>
      <c r="E104" s="180" t="s">
        <v>462</v>
      </c>
      <c r="F104" s="181" t="s">
        <v>463</v>
      </c>
      <c r="G104" s="179" t="s">
        <v>170</v>
      </c>
      <c r="H104" s="182">
        <v>3</v>
      </c>
      <c r="I104" s="183"/>
      <c r="J104" s="184">
        <f>ROUND($I$104*$H$104,2)</f>
        <v>0</v>
      </c>
      <c r="K104" s="181"/>
      <c r="L104" s="185"/>
      <c r="M104" s="186"/>
      <c r="N104" s="187" t="s">
        <v>41</v>
      </c>
      <c r="O104" s="87"/>
      <c r="P104" s="167">
        <f>$O$104*$H$104</f>
        <v>0</v>
      </c>
      <c r="Q104" s="167">
        <v>0.000561</v>
      </c>
      <c r="R104" s="167">
        <f>$Q$104*$H$104</f>
        <v>0.001683</v>
      </c>
      <c r="S104" s="167">
        <v>0</v>
      </c>
      <c r="T104" s="168">
        <f>$S$104*$H$104</f>
        <v>0</v>
      </c>
      <c r="AR104" s="90" t="s">
        <v>227</v>
      </c>
      <c r="AT104" s="90" t="s">
        <v>164</v>
      </c>
      <c r="AU104" s="90" t="s">
        <v>78</v>
      </c>
      <c r="AY104" s="90" t="s">
        <v>124</v>
      </c>
      <c r="BE104" s="169">
        <f>IF($N$104="základní",$J$104,0)</f>
        <v>0</v>
      </c>
      <c r="BF104" s="169">
        <f>IF($N$104="snížená",$J$104,0)</f>
        <v>0</v>
      </c>
      <c r="BG104" s="169">
        <f>IF($N$104="zákl. přenesená",$J$104,0)</f>
        <v>0</v>
      </c>
      <c r="BH104" s="169">
        <f>IF($N$104="sníž. přenesená",$J$104,0)</f>
        <v>0</v>
      </c>
      <c r="BI104" s="169">
        <f>IF($N$104="nulová",$J$104,0)</f>
        <v>0</v>
      </c>
      <c r="BJ104" s="90" t="s">
        <v>21</v>
      </c>
      <c r="BK104" s="169">
        <f>ROUND($I$104*$H$104,2)</f>
        <v>0</v>
      </c>
      <c r="BL104" s="90" t="s">
        <v>193</v>
      </c>
      <c r="BM104" s="90" t="s">
        <v>464</v>
      </c>
    </row>
    <row r="105" spans="2:63" s="145" customFormat="1" ht="30" customHeight="1">
      <c r="B105" s="146"/>
      <c r="C105" s="147"/>
      <c r="D105" s="147" t="s">
        <v>69</v>
      </c>
      <c r="E105" s="156" t="s">
        <v>465</v>
      </c>
      <c r="F105" s="156" t="s">
        <v>466</v>
      </c>
      <c r="G105" s="147"/>
      <c r="H105" s="147"/>
      <c r="J105" s="157">
        <f>$BK$105</f>
        <v>0</v>
      </c>
      <c r="K105" s="147"/>
      <c r="L105" s="150"/>
      <c r="M105" s="151"/>
      <c r="N105" s="147"/>
      <c r="O105" s="147"/>
      <c r="P105" s="152">
        <f>$P$106</f>
        <v>0</v>
      </c>
      <c r="Q105" s="147"/>
      <c r="R105" s="152">
        <f>$R$106</f>
        <v>0</v>
      </c>
      <c r="S105" s="147"/>
      <c r="T105" s="153">
        <f>$T$106</f>
        <v>0</v>
      </c>
      <c r="AR105" s="154" t="s">
        <v>78</v>
      </c>
      <c r="AT105" s="154" t="s">
        <v>69</v>
      </c>
      <c r="AU105" s="154" t="s">
        <v>21</v>
      </c>
      <c r="AY105" s="154" t="s">
        <v>124</v>
      </c>
      <c r="BK105" s="155">
        <f>$BK$106</f>
        <v>0</v>
      </c>
    </row>
    <row r="106" spans="2:65" s="6" customFormat="1" ht="13.5" customHeight="1">
      <c r="B106" s="86"/>
      <c r="C106" s="161" t="s">
        <v>182</v>
      </c>
      <c r="D106" s="161" t="s">
        <v>127</v>
      </c>
      <c r="E106" s="159" t="s">
        <v>467</v>
      </c>
      <c r="F106" s="160" t="s">
        <v>468</v>
      </c>
      <c r="G106" s="161" t="s">
        <v>144</v>
      </c>
      <c r="H106" s="162">
        <v>9</v>
      </c>
      <c r="I106" s="163"/>
      <c r="J106" s="164">
        <f>ROUND($I$106*$H$106,2)</f>
        <v>0</v>
      </c>
      <c r="K106" s="160" t="s">
        <v>131</v>
      </c>
      <c r="L106" s="132"/>
      <c r="M106" s="165"/>
      <c r="N106" s="166" t="s">
        <v>41</v>
      </c>
      <c r="O106" s="87"/>
      <c r="P106" s="167">
        <f>$O$106*$H$106</f>
        <v>0</v>
      </c>
      <c r="Q106" s="167">
        <v>0</v>
      </c>
      <c r="R106" s="167">
        <f>$Q$106*$H$106</f>
        <v>0</v>
      </c>
      <c r="S106" s="167">
        <v>0</v>
      </c>
      <c r="T106" s="168">
        <f>$S$106*$H$106</f>
        <v>0</v>
      </c>
      <c r="AR106" s="90" t="s">
        <v>193</v>
      </c>
      <c r="AT106" s="90" t="s">
        <v>127</v>
      </c>
      <c r="AU106" s="90" t="s">
        <v>78</v>
      </c>
      <c r="AY106" s="90" t="s">
        <v>124</v>
      </c>
      <c r="BE106" s="169">
        <f>IF($N$106="základní",$J$106,0)</f>
        <v>0</v>
      </c>
      <c r="BF106" s="169">
        <f>IF($N$106="snížená",$J$106,0)</f>
        <v>0</v>
      </c>
      <c r="BG106" s="169">
        <f>IF($N$106="zákl. přenesená",$J$106,0)</f>
        <v>0</v>
      </c>
      <c r="BH106" s="169">
        <f>IF($N$106="sníž. přenesená",$J$106,0)</f>
        <v>0</v>
      </c>
      <c r="BI106" s="169">
        <f>IF($N$106="nulová",$J$106,0)</f>
        <v>0</v>
      </c>
      <c r="BJ106" s="90" t="s">
        <v>21</v>
      </c>
      <c r="BK106" s="169">
        <f>ROUND($I$106*$H$106,2)</f>
        <v>0</v>
      </c>
      <c r="BL106" s="90" t="s">
        <v>193</v>
      </c>
      <c r="BM106" s="90" t="s">
        <v>469</v>
      </c>
    </row>
    <row r="107" spans="2:63" s="145" customFormat="1" ht="30" customHeight="1">
      <c r="B107" s="146"/>
      <c r="C107" s="147"/>
      <c r="D107" s="147" t="s">
        <v>69</v>
      </c>
      <c r="E107" s="156" t="s">
        <v>470</v>
      </c>
      <c r="F107" s="156" t="s">
        <v>471</v>
      </c>
      <c r="G107" s="147"/>
      <c r="H107" s="147"/>
      <c r="J107" s="157">
        <f>$BK$107</f>
        <v>0</v>
      </c>
      <c r="K107" s="147"/>
      <c r="L107" s="150"/>
      <c r="M107" s="151"/>
      <c r="N107" s="147"/>
      <c r="O107" s="147"/>
      <c r="P107" s="152">
        <f>SUM($P$108:$P$120)</f>
        <v>0</v>
      </c>
      <c r="Q107" s="147"/>
      <c r="R107" s="152">
        <f>SUM($R$108:$R$120)</f>
        <v>0.0017100000000000001</v>
      </c>
      <c r="S107" s="147"/>
      <c r="T107" s="153">
        <f>SUM($T$108:$T$120)</f>
        <v>0</v>
      </c>
      <c r="AR107" s="154" t="s">
        <v>78</v>
      </c>
      <c r="AT107" s="154" t="s">
        <v>69</v>
      </c>
      <c r="AU107" s="154" t="s">
        <v>21</v>
      </c>
      <c r="AY107" s="154" t="s">
        <v>124</v>
      </c>
      <c r="BK107" s="155">
        <f>SUM($BK$108:$BK$120)</f>
        <v>0</v>
      </c>
    </row>
    <row r="108" spans="2:65" s="6" customFormat="1" ht="13.5" customHeight="1">
      <c r="B108" s="86"/>
      <c r="C108" s="161" t="s">
        <v>190</v>
      </c>
      <c r="D108" s="161" t="s">
        <v>127</v>
      </c>
      <c r="E108" s="159" t="s">
        <v>472</v>
      </c>
      <c r="F108" s="160" t="s">
        <v>473</v>
      </c>
      <c r="G108" s="161" t="s">
        <v>144</v>
      </c>
      <c r="H108" s="162">
        <v>3</v>
      </c>
      <c r="I108" s="163"/>
      <c r="J108" s="164">
        <f>ROUND($I$108*$H$108,2)</f>
        <v>0</v>
      </c>
      <c r="K108" s="160" t="s">
        <v>131</v>
      </c>
      <c r="L108" s="132"/>
      <c r="M108" s="165"/>
      <c r="N108" s="166" t="s">
        <v>41</v>
      </c>
      <c r="O108" s="87"/>
      <c r="P108" s="167">
        <f>$O$108*$H$108</f>
        <v>0</v>
      </c>
      <c r="Q108" s="167">
        <v>0</v>
      </c>
      <c r="R108" s="167">
        <f>$Q$108*$H$108</f>
        <v>0</v>
      </c>
      <c r="S108" s="167">
        <v>0</v>
      </c>
      <c r="T108" s="168">
        <f>$S$108*$H$108</f>
        <v>0</v>
      </c>
      <c r="AR108" s="90" t="s">
        <v>193</v>
      </c>
      <c r="AT108" s="90" t="s">
        <v>127</v>
      </c>
      <c r="AU108" s="90" t="s">
        <v>78</v>
      </c>
      <c r="AY108" s="90" t="s">
        <v>124</v>
      </c>
      <c r="BE108" s="169">
        <f>IF($N$108="základní",$J$108,0)</f>
        <v>0</v>
      </c>
      <c r="BF108" s="169">
        <f>IF($N$108="snížená",$J$108,0)</f>
        <v>0</v>
      </c>
      <c r="BG108" s="169">
        <f>IF($N$108="zákl. přenesená",$J$108,0)</f>
        <v>0</v>
      </c>
      <c r="BH108" s="169">
        <f>IF($N$108="sníž. přenesená",$J$108,0)</f>
        <v>0</v>
      </c>
      <c r="BI108" s="169">
        <f>IF($N$108="nulová",$J$108,0)</f>
        <v>0</v>
      </c>
      <c r="BJ108" s="90" t="s">
        <v>21</v>
      </c>
      <c r="BK108" s="169">
        <f>ROUND($I$108*$H$108,2)</f>
        <v>0</v>
      </c>
      <c r="BL108" s="90" t="s">
        <v>193</v>
      </c>
      <c r="BM108" s="90" t="s">
        <v>474</v>
      </c>
    </row>
    <row r="109" spans="2:65" s="6" customFormat="1" ht="13.5" customHeight="1">
      <c r="B109" s="86"/>
      <c r="C109" s="179" t="s">
        <v>199</v>
      </c>
      <c r="D109" s="179" t="s">
        <v>164</v>
      </c>
      <c r="E109" s="180" t="s">
        <v>475</v>
      </c>
      <c r="F109" s="181" t="s">
        <v>476</v>
      </c>
      <c r="G109" s="179" t="s">
        <v>144</v>
      </c>
      <c r="H109" s="182">
        <v>1</v>
      </c>
      <c r="I109" s="183"/>
      <c r="J109" s="184">
        <f>ROUND($I$109*$H$109,2)</f>
        <v>0</v>
      </c>
      <c r="K109" s="181" t="s">
        <v>131</v>
      </c>
      <c r="L109" s="185"/>
      <c r="M109" s="186"/>
      <c r="N109" s="187" t="s">
        <v>41</v>
      </c>
      <c r="O109" s="87"/>
      <c r="P109" s="167">
        <f>$O$109*$H$109</f>
        <v>0</v>
      </c>
      <c r="Q109" s="167">
        <v>0.0004</v>
      </c>
      <c r="R109" s="167">
        <f>$Q$109*$H$109</f>
        <v>0.0004</v>
      </c>
      <c r="S109" s="167">
        <v>0</v>
      </c>
      <c r="T109" s="168">
        <f>$S$109*$H$109</f>
        <v>0</v>
      </c>
      <c r="AR109" s="90" t="s">
        <v>227</v>
      </c>
      <c r="AT109" s="90" t="s">
        <v>164</v>
      </c>
      <c r="AU109" s="90" t="s">
        <v>78</v>
      </c>
      <c r="AY109" s="90" t="s">
        <v>124</v>
      </c>
      <c r="BE109" s="169">
        <f>IF($N$109="základní",$J$109,0)</f>
        <v>0</v>
      </c>
      <c r="BF109" s="169">
        <f>IF($N$109="snížená",$J$109,0)</f>
        <v>0</v>
      </c>
      <c r="BG109" s="169">
        <f>IF($N$109="zákl. přenesená",$J$109,0)</f>
        <v>0</v>
      </c>
      <c r="BH109" s="169">
        <f>IF($N$109="sníž. přenesená",$J$109,0)</f>
        <v>0</v>
      </c>
      <c r="BI109" s="169">
        <f>IF($N$109="nulová",$J$109,0)</f>
        <v>0</v>
      </c>
      <c r="BJ109" s="90" t="s">
        <v>21</v>
      </c>
      <c r="BK109" s="169">
        <f>ROUND($I$109*$H$109,2)</f>
        <v>0</v>
      </c>
      <c r="BL109" s="90" t="s">
        <v>193</v>
      </c>
      <c r="BM109" s="90" t="s">
        <v>477</v>
      </c>
    </row>
    <row r="110" spans="2:65" s="6" customFormat="1" ht="13.5" customHeight="1">
      <c r="B110" s="86"/>
      <c r="C110" s="179" t="s">
        <v>8</v>
      </c>
      <c r="D110" s="179" t="s">
        <v>164</v>
      </c>
      <c r="E110" s="180" t="s">
        <v>478</v>
      </c>
      <c r="F110" s="181" t="s">
        <v>479</v>
      </c>
      <c r="G110" s="179" t="s">
        <v>144</v>
      </c>
      <c r="H110" s="182">
        <v>2</v>
      </c>
      <c r="I110" s="183"/>
      <c r="J110" s="184">
        <f>ROUND($I$110*$H$110,2)</f>
        <v>0</v>
      </c>
      <c r="K110" s="181" t="s">
        <v>131</v>
      </c>
      <c r="L110" s="185"/>
      <c r="M110" s="186"/>
      <c r="N110" s="187" t="s">
        <v>41</v>
      </c>
      <c r="O110" s="87"/>
      <c r="P110" s="167">
        <f>$O$110*$H$110</f>
        <v>0</v>
      </c>
      <c r="Q110" s="167">
        <v>0.0004</v>
      </c>
      <c r="R110" s="167">
        <f>$Q$110*$H$110</f>
        <v>0.0008</v>
      </c>
      <c r="S110" s="167">
        <v>0</v>
      </c>
      <c r="T110" s="168">
        <f>$S$110*$H$110</f>
        <v>0</v>
      </c>
      <c r="AR110" s="90" t="s">
        <v>227</v>
      </c>
      <c r="AT110" s="90" t="s">
        <v>164</v>
      </c>
      <c r="AU110" s="90" t="s">
        <v>78</v>
      </c>
      <c r="AY110" s="90" t="s">
        <v>124</v>
      </c>
      <c r="BE110" s="169">
        <f>IF($N$110="základní",$J$110,0)</f>
        <v>0</v>
      </c>
      <c r="BF110" s="169">
        <f>IF($N$110="snížená",$J$110,0)</f>
        <v>0</v>
      </c>
      <c r="BG110" s="169">
        <f>IF($N$110="zákl. přenesená",$J$110,0)</f>
        <v>0</v>
      </c>
      <c r="BH110" s="169">
        <f>IF($N$110="sníž. přenesená",$J$110,0)</f>
        <v>0</v>
      </c>
      <c r="BI110" s="169">
        <f>IF($N$110="nulová",$J$110,0)</f>
        <v>0</v>
      </c>
      <c r="BJ110" s="90" t="s">
        <v>21</v>
      </c>
      <c r="BK110" s="169">
        <f>ROUND($I$110*$H$110,2)</f>
        <v>0</v>
      </c>
      <c r="BL110" s="90" t="s">
        <v>193</v>
      </c>
      <c r="BM110" s="90" t="s">
        <v>480</v>
      </c>
    </row>
    <row r="111" spans="2:65" s="6" customFormat="1" ht="13.5" customHeight="1">
      <c r="B111" s="86"/>
      <c r="C111" s="161" t="s">
        <v>193</v>
      </c>
      <c r="D111" s="161" t="s">
        <v>127</v>
      </c>
      <c r="E111" s="159" t="s">
        <v>481</v>
      </c>
      <c r="F111" s="160" t="s">
        <v>482</v>
      </c>
      <c r="G111" s="161" t="s">
        <v>144</v>
      </c>
      <c r="H111" s="162">
        <v>1</v>
      </c>
      <c r="I111" s="163"/>
      <c r="J111" s="164">
        <f>ROUND($I$111*$H$111,2)</f>
        <v>0</v>
      </c>
      <c r="K111" s="160" t="s">
        <v>131</v>
      </c>
      <c r="L111" s="132"/>
      <c r="M111" s="165"/>
      <c r="N111" s="166" t="s">
        <v>41</v>
      </c>
      <c r="O111" s="87"/>
      <c r="P111" s="167">
        <f>$O$111*$H$111</f>
        <v>0</v>
      </c>
      <c r="Q111" s="167">
        <v>0</v>
      </c>
      <c r="R111" s="167">
        <f>$Q$111*$H$111</f>
        <v>0</v>
      </c>
      <c r="S111" s="167">
        <v>0</v>
      </c>
      <c r="T111" s="168">
        <f>$S$111*$H$111</f>
        <v>0</v>
      </c>
      <c r="AR111" s="90" t="s">
        <v>193</v>
      </c>
      <c r="AT111" s="90" t="s">
        <v>127</v>
      </c>
      <c r="AU111" s="90" t="s">
        <v>78</v>
      </c>
      <c r="AY111" s="90" t="s">
        <v>124</v>
      </c>
      <c r="BE111" s="169">
        <f>IF($N$111="základní",$J$111,0)</f>
        <v>0</v>
      </c>
      <c r="BF111" s="169">
        <f>IF($N$111="snížená",$J$111,0)</f>
        <v>0</v>
      </c>
      <c r="BG111" s="169">
        <f>IF($N$111="zákl. přenesená",$J$111,0)</f>
        <v>0</v>
      </c>
      <c r="BH111" s="169">
        <f>IF($N$111="sníž. přenesená",$J$111,0)</f>
        <v>0</v>
      </c>
      <c r="BI111" s="169">
        <f>IF($N$111="nulová",$J$111,0)</f>
        <v>0</v>
      </c>
      <c r="BJ111" s="90" t="s">
        <v>21</v>
      </c>
      <c r="BK111" s="169">
        <f>ROUND($I$111*$H$111,2)</f>
        <v>0</v>
      </c>
      <c r="BL111" s="90" t="s">
        <v>193</v>
      </c>
      <c r="BM111" s="90" t="s">
        <v>483</v>
      </c>
    </row>
    <row r="112" spans="2:65" s="6" customFormat="1" ht="13.5" customHeight="1">
      <c r="B112" s="86"/>
      <c r="C112" s="179" t="s">
        <v>213</v>
      </c>
      <c r="D112" s="179" t="s">
        <v>164</v>
      </c>
      <c r="E112" s="180" t="s">
        <v>484</v>
      </c>
      <c r="F112" s="181" t="s">
        <v>485</v>
      </c>
      <c r="G112" s="179" t="s">
        <v>144</v>
      </c>
      <c r="H112" s="182">
        <v>1</v>
      </c>
      <c r="I112" s="183"/>
      <c r="J112" s="184">
        <f>ROUND($I$112*$H$112,2)</f>
        <v>0</v>
      </c>
      <c r="K112" s="181" t="s">
        <v>131</v>
      </c>
      <c r="L112" s="185"/>
      <c r="M112" s="186"/>
      <c r="N112" s="187" t="s">
        <v>41</v>
      </c>
      <c r="O112" s="87"/>
      <c r="P112" s="167">
        <f>$O$112*$H$112</f>
        <v>0</v>
      </c>
      <c r="Q112" s="167">
        <v>5E-05</v>
      </c>
      <c r="R112" s="167">
        <f>$Q$112*$H$112</f>
        <v>5E-05</v>
      </c>
      <c r="S112" s="167">
        <v>0</v>
      </c>
      <c r="T112" s="168">
        <f>$S$112*$H$112</f>
        <v>0</v>
      </c>
      <c r="AR112" s="90" t="s">
        <v>227</v>
      </c>
      <c r="AT112" s="90" t="s">
        <v>164</v>
      </c>
      <c r="AU112" s="90" t="s">
        <v>78</v>
      </c>
      <c r="AY112" s="90" t="s">
        <v>124</v>
      </c>
      <c r="BE112" s="169">
        <f>IF($N$112="základní",$J$112,0)</f>
        <v>0</v>
      </c>
      <c r="BF112" s="169">
        <f>IF($N$112="snížená",$J$112,0)</f>
        <v>0</v>
      </c>
      <c r="BG112" s="169">
        <f>IF($N$112="zákl. přenesená",$J$112,0)</f>
        <v>0</v>
      </c>
      <c r="BH112" s="169">
        <f>IF($N$112="sníž. přenesená",$J$112,0)</f>
        <v>0</v>
      </c>
      <c r="BI112" s="169">
        <f>IF($N$112="nulová",$J$112,0)</f>
        <v>0</v>
      </c>
      <c r="BJ112" s="90" t="s">
        <v>21</v>
      </c>
      <c r="BK112" s="169">
        <f>ROUND($I$112*$H$112,2)</f>
        <v>0</v>
      </c>
      <c r="BL112" s="90" t="s">
        <v>193</v>
      </c>
      <c r="BM112" s="90" t="s">
        <v>486</v>
      </c>
    </row>
    <row r="113" spans="2:65" s="6" customFormat="1" ht="13.5" customHeight="1">
      <c r="B113" s="86"/>
      <c r="C113" s="161" t="s">
        <v>219</v>
      </c>
      <c r="D113" s="161" t="s">
        <v>127</v>
      </c>
      <c r="E113" s="159" t="s">
        <v>487</v>
      </c>
      <c r="F113" s="160" t="s">
        <v>488</v>
      </c>
      <c r="G113" s="161" t="s">
        <v>144</v>
      </c>
      <c r="H113" s="162">
        <v>1</v>
      </c>
      <c r="I113" s="163"/>
      <c r="J113" s="164">
        <f>ROUND($I$113*$H$113,2)</f>
        <v>0</v>
      </c>
      <c r="K113" s="160"/>
      <c r="L113" s="132"/>
      <c r="M113" s="165"/>
      <c r="N113" s="166" t="s">
        <v>41</v>
      </c>
      <c r="O113" s="87"/>
      <c r="P113" s="167">
        <f>$O$113*$H$113</f>
        <v>0</v>
      </c>
      <c r="Q113" s="167">
        <v>0</v>
      </c>
      <c r="R113" s="167">
        <f>$Q$113*$H$113</f>
        <v>0</v>
      </c>
      <c r="S113" s="167">
        <v>0</v>
      </c>
      <c r="T113" s="168">
        <f>$S$113*$H$113</f>
        <v>0</v>
      </c>
      <c r="AR113" s="90" t="s">
        <v>193</v>
      </c>
      <c r="AT113" s="90" t="s">
        <v>127</v>
      </c>
      <c r="AU113" s="90" t="s">
        <v>78</v>
      </c>
      <c r="AY113" s="90" t="s">
        <v>124</v>
      </c>
      <c r="BE113" s="169">
        <f>IF($N$113="základní",$J$113,0)</f>
        <v>0</v>
      </c>
      <c r="BF113" s="169">
        <f>IF($N$113="snížená",$J$113,0)</f>
        <v>0</v>
      </c>
      <c r="BG113" s="169">
        <f>IF($N$113="zákl. přenesená",$J$113,0)</f>
        <v>0</v>
      </c>
      <c r="BH113" s="169">
        <f>IF($N$113="sníž. přenesená",$J$113,0)</f>
        <v>0</v>
      </c>
      <c r="BI113" s="169">
        <f>IF($N$113="nulová",$J$113,0)</f>
        <v>0</v>
      </c>
      <c r="BJ113" s="90" t="s">
        <v>21</v>
      </c>
      <c r="BK113" s="169">
        <f>ROUND($I$113*$H$113,2)</f>
        <v>0</v>
      </c>
      <c r="BL113" s="90" t="s">
        <v>193</v>
      </c>
      <c r="BM113" s="90" t="s">
        <v>489</v>
      </c>
    </row>
    <row r="114" spans="2:65" s="6" customFormat="1" ht="13.5" customHeight="1">
      <c r="B114" s="86"/>
      <c r="C114" s="179" t="s">
        <v>224</v>
      </c>
      <c r="D114" s="179" t="s">
        <v>164</v>
      </c>
      <c r="E114" s="180" t="s">
        <v>490</v>
      </c>
      <c r="F114" s="181" t="s">
        <v>491</v>
      </c>
      <c r="G114" s="179" t="s">
        <v>492</v>
      </c>
      <c r="H114" s="182">
        <v>1</v>
      </c>
      <c r="I114" s="183"/>
      <c r="J114" s="184">
        <f>ROUND($I$114*$H$114,2)</f>
        <v>0</v>
      </c>
      <c r="K114" s="181"/>
      <c r="L114" s="185"/>
      <c r="M114" s="186"/>
      <c r="N114" s="187" t="s">
        <v>41</v>
      </c>
      <c r="O114" s="87"/>
      <c r="P114" s="167">
        <f>$O$114*$H$114</f>
        <v>0</v>
      </c>
      <c r="Q114" s="167">
        <v>0</v>
      </c>
      <c r="R114" s="167">
        <f>$Q$114*$H$114</f>
        <v>0</v>
      </c>
      <c r="S114" s="167">
        <v>0</v>
      </c>
      <c r="T114" s="168">
        <f>$S$114*$H$114</f>
        <v>0</v>
      </c>
      <c r="AR114" s="90" t="s">
        <v>227</v>
      </c>
      <c r="AT114" s="90" t="s">
        <v>164</v>
      </c>
      <c r="AU114" s="90" t="s">
        <v>78</v>
      </c>
      <c r="AY114" s="90" t="s">
        <v>124</v>
      </c>
      <c r="BE114" s="169">
        <f>IF($N$114="základní",$J$114,0)</f>
        <v>0</v>
      </c>
      <c r="BF114" s="169">
        <f>IF($N$114="snížená",$J$114,0)</f>
        <v>0</v>
      </c>
      <c r="BG114" s="169">
        <f>IF($N$114="zákl. přenesená",$J$114,0)</f>
        <v>0</v>
      </c>
      <c r="BH114" s="169">
        <f>IF($N$114="sníž. přenesená",$J$114,0)</f>
        <v>0</v>
      </c>
      <c r="BI114" s="169">
        <f>IF($N$114="nulová",$J$114,0)</f>
        <v>0</v>
      </c>
      <c r="BJ114" s="90" t="s">
        <v>21</v>
      </c>
      <c r="BK114" s="169">
        <f>ROUND($I$114*$H$114,2)</f>
        <v>0</v>
      </c>
      <c r="BL114" s="90" t="s">
        <v>193</v>
      </c>
      <c r="BM114" s="90" t="s">
        <v>493</v>
      </c>
    </row>
    <row r="115" spans="2:65" s="6" customFormat="1" ht="13.5" customHeight="1">
      <c r="B115" s="86"/>
      <c r="C115" s="161" t="s">
        <v>230</v>
      </c>
      <c r="D115" s="161" t="s">
        <v>127</v>
      </c>
      <c r="E115" s="159" t="s">
        <v>494</v>
      </c>
      <c r="F115" s="160" t="s">
        <v>495</v>
      </c>
      <c r="G115" s="161" t="s">
        <v>144</v>
      </c>
      <c r="H115" s="162">
        <v>1</v>
      </c>
      <c r="I115" s="163"/>
      <c r="J115" s="164">
        <f>ROUND($I$115*$H$115,2)</f>
        <v>0</v>
      </c>
      <c r="K115" s="160" t="s">
        <v>131</v>
      </c>
      <c r="L115" s="132"/>
      <c r="M115" s="165"/>
      <c r="N115" s="166" t="s">
        <v>41</v>
      </c>
      <c r="O115" s="87"/>
      <c r="P115" s="167">
        <f>$O$115*$H$115</f>
        <v>0</v>
      </c>
      <c r="Q115" s="167">
        <v>0</v>
      </c>
      <c r="R115" s="167">
        <f>$Q$115*$H$115</f>
        <v>0</v>
      </c>
      <c r="S115" s="167">
        <v>0</v>
      </c>
      <c r="T115" s="168">
        <f>$S$115*$H$115</f>
        <v>0</v>
      </c>
      <c r="AR115" s="90" t="s">
        <v>193</v>
      </c>
      <c r="AT115" s="90" t="s">
        <v>127</v>
      </c>
      <c r="AU115" s="90" t="s">
        <v>78</v>
      </c>
      <c r="AY115" s="90" t="s">
        <v>124</v>
      </c>
      <c r="BE115" s="169">
        <f>IF($N$115="základní",$J$115,0)</f>
        <v>0</v>
      </c>
      <c r="BF115" s="169">
        <f>IF($N$115="snížená",$J$115,0)</f>
        <v>0</v>
      </c>
      <c r="BG115" s="169">
        <f>IF($N$115="zákl. přenesená",$J$115,0)</f>
        <v>0</v>
      </c>
      <c r="BH115" s="169">
        <f>IF($N$115="sníž. přenesená",$J$115,0)</f>
        <v>0</v>
      </c>
      <c r="BI115" s="169">
        <f>IF($N$115="nulová",$J$115,0)</f>
        <v>0</v>
      </c>
      <c r="BJ115" s="90" t="s">
        <v>21</v>
      </c>
      <c r="BK115" s="169">
        <f>ROUND($I$115*$H$115,2)</f>
        <v>0</v>
      </c>
      <c r="BL115" s="90" t="s">
        <v>193</v>
      </c>
      <c r="BM115" s="90" t="s">
        <v>496</v>
      </c>
    </row>
    <row r="116" spans="2:65" s="6" customFormat="1" ht="13.5" customHeight="1">
      <c r="B116" s="86"/>
      <c r="C116" s="179" t="s">
        <v>7</v>
      </c>
      <c r="D116" s="179" t="s">
        <v>164</v>
      </c>
      <c r="E116" s="180" t="s">
        <v>497</v>
      </c>
      <c r="F116" s="181" t="s">
        <v>498</v>
      </c>
      <c r="G116" s="179" t="s">
        <v>144</v>
      </c>
      <c r="H116" s="182">
        <v>1</v>
      </c>
      <c r="I116" s="183"/>
      <c r="J116" s="184">
        <f>ROUND($I$116*$H$116,2)</f>
        <v>0</v>
      </c>
      <c r="K116" s="181"/>
      <c r="L116" s="185"/>
      <c r="M116" s="186"/>
      <c r="N116" s="187" t="s">
        <v>41</v>
      </c>
      <c r="O116" s="87"/>
      <c r="P116" s="167">
        <f>$O$116*$H$116</f>
        <v>0</v>
      </c>
      <c r="Q116" s="167">
        <v>0.00028</v>
      </c>
      <c r="R116" s="167">
        <f>$Q$116*$H$116</f>
        <v>0.00028</v>
      </c>
      <c r="S116" s="167">
        <v>0</v>
      </c>
      <c r="T116" s="168">
        <f>$S$116*$H$116</f>
        <v>0</v>
      </c>
      <c r="AR116" s="90" t="s">
        <v>227</v>
      </c>
      <c r="AT116" s="90" t="s">
        <v>164</v>
      </c>
      <c r="AU116" s="90" t="s">
        <v>78</v>
      </c>
      <c r="AY116" s="90" t="s">
        <v>124</v>
      </c>
      <c r="BE116" s="169">
        <f>IF($N$116="základní",$J$116,0)</f>
        <v>0</v>
      </c>
      <c r="BF116" s="169">
        <f>IF($N$116="snížená",$J$116,0)</f>
        <v>0</v>
      </c>
      <c r="BG116" s="169">
        <f>IF($N$116="zákl. přenesená",$J$116,0)</f>
        <v>0</v>
      </c>
      <c r="BH116" s="169">
        <f>IF($N$116="sníž. přenesená",$J$116,0)</f>
        <v>0</v>
      </c>
      <c r="BI116" s="169">
        <f>IF($N$116="nulová",$J$116,0)</f>
        <v>0</v>
      </c>
      <c r="BJ116" s="90" t="s">
        <v>21</v>
      </c>
      <c r="BK116" s="169">
        <f>ROUND($I$116*$H$116,2)</f>
        <v>0</v>
      </c>
      <c r="BL116" s="90" t="s">
        <v>193</v>
      </c>
      <c r="BM116" s="90" t="s">
        <v>499</v>
      </c>
    </row>
    <row r="117" spans="2:65" s="6" customFormat="1" ht="13.5" customHeight="1">
      <c r="B117" s="86"/>
      <c r="C117" s="161" t="s">
        <v>237</v>
      </c>
      <c r="D117" s="161" t="s">
        <v>127</v>
      </c>
      <c r="E117" s="159" t="s">
        <v>500</v>
      </c>
      <c r="F117" s="160" t="s">
        <v>501</v>
      </c>
      <c r="G117" s="161" t="s">
        <v>144</v>
      </c>
      <c r="H117" s="162">
        <v>1</v>
      </c>
      <c r="I117" s="163"/>
      <c r="J117" s="164">
        <f>ROUND($I$117*$H$117,2)</f>
        <v>0</v>
      </c>
      <c r="K117" s="160"/>
      <c r="L117" s="132"/>
      <c r="M117" s="165"/>
      <c r="N117" s="166" t="s">
        <v>41</v>
      </c>
      <c r="O117" s="87"/>
      <c r="P117" s="167">
        <f>$O$117*$H$117</f>
        <v>0</v>
      </c>
      <c r="Q117" s="167">
        <v>0</v>
      </c>
      <c r="R117" s="167">
        <f>$Q$117*$H$117</f>
        <v>0</v>
      </c>
      <c r="S117" s="167">
        <v>0</v>
      </c>
      <c r="T117" s="168">
        <f>$S$117*$H$117</f>
        <v>0</v>
      </c>
      <c r="AR117" s="90" t="s">
        <v>193</v>
      </c>
      <c r="AT117" s="90" t="s">
        <v>127</v>
      </c>
      <c r="AU117" s="90" t="s">
        <v>78</v>
      </c>
      <c r="AY117" s="90" t="s">
        <v>124</v>
      </c>
      <c r="BE117" s="169">
        <f>IF($N$117="základní",$J$117,0)</f>
        <v>0</v>
      </c>
      <c r="BF117" s="169">
        <f>IF($N$117="snížená",$J$117,0)</f>
        <v>0</v>
      </c>
      <c r="BG117" s="169">
        <f>IF($N$117="zákl. přenesená",$J$117,0)</f>
        <v>0</v>
      </c>
      <c r="BH117" s="169">
        <f>IF($N$117="sníž. přenesená",$J$117,0)</f>
        <v>0</v>
      </c>
      <c r="BI117" s="169">
        <f>IF($N$117="nulová",$J$117,0)</f>
        <v>0</v>
      </c>
      <c r="BJ117" s="90" t="s">
        <v>21</v>
      </c>
      <c r="BK117" s="169">
        <f>ROUND($I$117*$H$117,2)</f>
        <v>0</v>
      </c>
      <c r="BL117" s="90" t="s">
        <v>193</v>
      </c>
      <c r="BM117" s="90" t="s">
        <v>502</v>
      </c>
    </row>
    <row r="118" spans="2:65" s="6" customFormat="1" ht="13.5" customHeight="1">
      <c r="B118" s="86"/>
      <c r="C118" s="161" t="s">
        <v>241</v>
      </c>
      <c r="D118" s="161" t="s">
        <v>127</v>
      </c>
      <c r="E118" s="159" t="s">
        <v>503</v>
      </c>
      <c r="F118" s="160" t="s">
        <v>504</v>
      </c>
      <c r="G118" s="161" t="s">
        <v>144</v>
      </c>
      <c r="H118" s="162">
        <v>1</v>
      </c>
      <c r="I118" s="163"/>
      <c r="J118" s="164">
        <f>ROUND($I$118*$H$118,2)</f>
        <v>0</v>
      </c>
      <c r="K118" s="160"/>
      <c r="L118" s="132"/>
      <c r="M118" s="165"/>
      <c r="N118" s="166" t="s">
        <v>41</v>
      </c>
      <c r="O118" s="87"/>
      <c r="P118" s="167">
        <f>$O$118*$H$118</f>
        <v>0</v>
      </c>
      <c r="Q118" s="167">
        <v>0</v>
      </c>
      <c r="R118" s="167">
        <f>$Q$118*$H$118</f>
        <v>0</v>
      </c>
      <c r="S118" s="167">
        <v>0</v>
      </c>
      <c r="T118" s="168">
        <f>$S$118*$H$118</f>
        <v>0</v>
      </c>
      <c r="AR118" s="90" t="s">
        <v>193</v>
      </c>
      <c r="AT118" s="90" t="s">
        <v>127</v>
      </c>
      <c r="AU118" s="90" t="s">
        <v>78</v>
      </c>
      <c r="AY118" s="90" t="s">
        <v>124</v>
      </c>
      <c r="BE118" s="169">
        <f>IF($N$118="základní",$J$118,0)</f>
        <v>0</v>
      </c>
      <c r="BF118" s="169">
        <f>IF($N$118="snížená",$J$118,0)</f>
        <v>0</v>
      </c>
      <c r="BG118" s="169">
        <f>IF($N$118="zákl. přenesená",$J$118,0)</f>
        <v>0</v>
      </c>
      <c r="BH118" s="169">
        <f>IF($N$118="sníž. přenesená",$J$118,0)</f>
        <v>0</v>
      </c>
      <c r="BI118" s="169">
        <f>IF($N$118="nulová",$J$118,0)</f>
        <v>0</v>
      </c>
      <c r="BJ118" s="90" t="s">
        <v>21</v>
      </c>
      <c r="BK118" s="169">
        <f>ROUND($I$118*$H$118,2)</f>
        <v>0</v>
      </c>
      <c r="BL118" s="90" t="s">
        <v>193</v>
      </c>
      <c r="BM118" s="90" t="s">
        <v>505</v>
      </c>
    </row>
    <row r="119" spans="2:65" s="6" customFormat="1" ht="13.5" customHeight="1">
      <c r="B119" s="86"/>
      <c r="C119" s="179" t="s">
        <v>245</v>
      </c>
      <c r="D119" s="179" t="s">
        <v>164</v>
      </c>
      <c r="E119" s="180" t="s">
        <v>506</v>
      </c>
      <c r="F119" s="181" t="s">
        <v>507</v>
      </c>
      <c r="G119" s="179" t="s">
        <v>144</v>
      </c>
      <c r="H119" s="182">
        <v>1</v>
      </c>
      <c r="I119" s="183"/>
      <c r="J119" s="184">
        <f>ROUND($I$119*$H$119,2)</f>
        <v>0</v>
      </c>
      <c r="K119" s="181"/>
      <c r="L119" s="185"/>
      <c r="M119" s="186"/>
      <c r="N119" s="187" t="s">
        <v>41</v>
      </c>
      <c r="O119" s="87"/>
      <c r="P119" s="167">
        <f>$O$119*$H$119</f>
        <v>0</v>
      </c>
      <c r="Q119" s="167">
        <v>0.00018</v>
      </c>
      <c r="R119" s="167">
        <f>$Q$119*$H$119</f>
        <v>0.00018</v>
      </c>
      <c r="S119" s="167">
        <v>0</v>
      </c>
      <c r="T119" s="168">
        <f>$S$119*$H$119</f>
        <v>0</v>
      </c>
      <c r="AR119" s="90" t="s">
        <v>227</v>
      </c>
      <c r="AT119" s="90" t="s">
        <v>164</v>
      </c>
      <c r="AU119" s="90" t="s">
        <v>78</v>
      </c>
      <c r="AY119" s="90" t="s">
        <v>124</v>
      </c>
      <c r="BE119" s="169">
        <f>IF($N$119="základní",$J$119,0)</f>
        <v>0</v>
      </c>
      <c r="BF119" s="169">
        <f>IF($N$119="snížená",$J$119,0)</f>
        <v>0</v>
      </c>
      <c r="BG119" s="169">
        <f>IF($N$119="zákl. přenesená",$J$119,0)</f>
        <v>0</v>
      </c>
      <c r="BH119" s="169">
        <f>IF($N$119="sníž. přenesená",$J$119,0)</f>
        <v>0</v>
      </c>
      <c r="BI119" s="169">
        <f>IF($N$119="nulová",$J$119,0)</f>
        <v>0</v>
      </c>
      <c r="BJ119" s="90" t="s">
        <v>21</v>
      </c>
      <c r="BK119" s="169">
        <f>ROUND($I$119*$H$119,2)</f>
        <v>0</v>
      </c>
      <c r="BL119" s="90" t="s">
        <v>193</v>
      </c>
      <c r="BM119" s="90" t="s">
        <v>508</v>
      </c>
    </row>
    <row r="120" spans="2:65" s="6" customFormat="1" ht="13.5" customHeight="1">
      <c r="B120" s="86"/>
      <c r="C120" s="161" t="s">
        <v>249</v>
      </c>
      <c r="D120" s="161" t="s">
        <v>127</v>
      </c>
      <c r="E120" s="159" t="s">
        <v>509</v>
      </c>
      <c r="F120" s="160" t="s">
        <v>510</v>
      </c>
      <c r="G120" s="161" t="s">
        <v>511</v>
      </c>
      <c r="H120" s="162">
        <v>1</v>
      </c>
      <c r="I120" s="163"/>
      <c r="J120" s="164">
        <f>ROUND($I$120*$H$120,2)</f>
        <v>0</v>
      </c>
      <c r="K120" s="160"/>
      <c r="L120" s="132"/>
      <c r="M120" s="165"/>
      <c r="N120" s="166" t="s">
        <v>41</v>
      </c>
      <c r="O120" s="87"/>
      <c r="P120" s="167">
        <f>$O$120*$H$120</f>
        <v>0</v>
      </c>
      <c r="Q120" s="167">
        <v>0</v>
      </c>
      <c r="R120" s="167">
        <f>$Q$120*$H$120</f>
        <v>0</v>
      </c>
      <c r="S120" s="167">
        <v>0</v>
      </c>
      <c r="T120" s="168">
        <f>$S$120*$H$120</f>
        <v>0</v>
      </c>
      <c r="AR120" s="90" t="s">
        <v>193</v>
      </c>
      <c r="AT120" s="90" t="s">
        <v>127</v>
      </c>
      <c r="AU120" s="90" t="s">
        <v>78</v>
      </c>
      <c r="AY120" s="90" t="s">
        <v>124</v>
      </c>
      <c r="BE120" s="169">
        <f>IF($N$120="základní",$J$120,0)</f>
        <v>0</v>
      </c>
      <c r="BF120" s="169">
        <f>IF($N$120="snížená",$J$120,0)</f>
        <v>0</v>
      </c>
      <c r="BG120" s="169">
        <f>IF($N$120="zákl. přenesená",$J$120,0)</f>
        <v>0</v>
      </c>
      <c r="BH120" s="169">
        <f>IF($N$120="sníž. přenesená",$J$120,0)</f>
        <v>0</v>
      </c>
      <c r="BI120" s="169">
        <f>IF($N$120="nulová",$J$120,0)</f>
        <v>0</v>
      </c>
      <c r="BJ120" s="90" t="s">
        <v>21</v>
      </c>
      <c r="BK120" s="169">
        <f>ROUND($I$120*$H$120,2)</f>
        <v>0</v>
      </c>
      <c r="BL120" s="90" t="s">
        <v>193</v>
      </c>
      <c r="BM120" s="90" t="s">
        <v>512</v>
      </c>
    </row>
    <row r="121" spans="2:63" s="145" customFormat="1" ht="38.25" customHeight="1">
      <c r="B121" s="146"/>
      <c r="C121" s="147"/>
      <c r="D121" s="147" t="s">
        <v>69</v>
      </c>
      <c r="E121" s="148" t="s">
        <v>513</v>
      </c>
      <c r="F121" s="148" t="s">
        <v>514</v>
      </c>
      <c r="G121" s="147"/>
      <c r="H121" s="147"/>
      <c r="J121" s="149">
        <f>$BK$121</f>
        <v>0</v>
      </c>
      <c r="K121" s="147"/>
      <c r="L121" s="150"/>
      <c r="M121" s="151"/>
      <c r="N121" s="147"/>
      <c r="O121" s="147"/>
      <c r="P121" s="152">
        <f>$P$122</f>
        <v>0</v>
      </c>
      <c r="Q121" s="147"/>
      <c r="R121" s="152">
        <f>$R$122</f>
        <v>0</v>
      </c>
      <c r="S121" s="147"/>
      <c r="T121" s="153">
        <f>$T$122</f>
        <v>0</v>
      </c>
      <c r="AR121" s="154" t="s">
        <v>150</v>
      </c>
      <c r="AT121" s="154" t="s">
        <v>69</v>
      </c>
      <c r="AU121" s="154" t="s">
        <v>70</v>
      </c>
      <c r="AY121" s="154" t="s">
        <v>124</v>
      </c>
      <c r="BK121" s="155">
        <f>$BK$122</f>
        <v>0</v>
      </c>
    </row>
    <row r="122" spans="2:63" s="145" customFormat="1" ht="20.25" customHeight="1">
      <c r="B122" s="146"/>
      <c r="C122" s="147"/>
      <c r="D122" s="147" t="s">
        <v>69</v>
      </c>
      <c r="E122" s="156" t="s">
        <v>515</v>
      </c>
      <c r="F122" s="156" t="s">
        <v>516</v>
      </c>
      <c r="G122" s="147"/>
      <c r="H122" s="147"/>
      <c r="J122" s="157">
        <f>$BK$122</f>
        <v>0</v>
      </c>
      <c r="K122" s="147"/>
      <c r="L122" s="150"/>
      <c r="M122" s="151"/>
      <c r="N122" s="147"/>
      <c r="O122" s="147"/>
      <c r="P122" s="152">
        <f>$P$123</f>
        <v>0</v>
      </c>
      <c r="Q122" s="147"/>
      <c r="R122" s="152">
        <f>$R$123</f>
        <v>0</v>
      </c>
      <c r="S122" s="147"/>
      <c r="T122" s="153">
        <f>$T$123</f>
        <v>0</v>
      </c>
      <c r="AR122" s="154" t="s">
        <v>150</v>
      </c>
      <c r="AT122" s="154" t="s">
        <v>69</v>
      </c>
      <c r="AU122" s="154" t="s">
        <v>21</v>
      </c>
      <c r="AY122" s="154" t="s">
        <v>124</v>
      </c>
      <c r="BK122" s="155">
        <f>$BK$123</f>
        <v>0</v>
      </c>
    </row>
    <row r="123" spans="2:65" s="6" customFormat="1" ht="13.5" customHeight="1">
      <c r="B123" s="86"/>
      <c r="C123" s="161" t="s">
        <v>253</v>
      </c>
      <c r="D123" s="161" t="s">
        <v>127</v>
      </c>
      <c r="E123" s="159" t="s">
        <v>517</v>
      </c>
      <c r="F123" s="160" t="s">
        <v>367</v>
      </c>
      <c r="G123" s="161" t="s">
        <v>511</v>
      </c>
      <c r="H123" s="162">
        <v>1</v>
      </c>
      <c r="I123" s="163"/>
      <c r="J123" s="164">
        <f>ROUND($I$123*$H$123,2)</f>
        <v>0</v>
      </c>
      <c r="K123" s="160" t="s">
        <v>131</v>
      </c>
      <c r="L123" s="132"/>
      <c r="M123" s="165"/>
      <c r="N123" s="201" t="s">
        <v>41</v>
      </c>
      <c r="O123" s="202"/>
      <c r="P123" s="203">
        <f>$O$123*$H$123</f>
        <v>0</v>
      </c>
      <c r="Q123" s="203">
        <v>0</v>
      </c>
      <c r="R123" s="203">
        <f>$Q$123*$H$123</f>
        <v>0</v>
      </c>
      <c r="S123" s="203">
        <v>0</v>
      </c>
      <c r="T123" s="204">
        <f>$S$123*$H$123</f>
        <v>0</v>
      </c>
      <c r="AR123" s="90" t="s">
        <v>518</v>
      </c>
      <c r="AT123" s="90" t="s">
        <v>127</v>
      </c>
      <c r="AU123" s="90" t="s">
        <v>78</v>
      </c>
      <c r="AY123" s="90" t="s">
        <v>124</v>
      </c>
      <c r="BE123" s="169">
        <f>IF($N$123="základní",$J$123,0)</f>
        <v>0</v>
      </c>
      <c r="BF123" s="169">
        <f>IF($N$123="snížená",$J$123,0)</f>
        <v>0</v>
      </c>
      <c r="BG123" s="169">
        <f>IF($N$123="zákl. přenesená",$J$123,0)</f>
        <v>0</v>
      </c>
      <c r="BH123" s="169">
        <f>IF($N$123="sníž. přenesená",$J$123,0)</f>
        <v>0</v>
      </c>
      <c r="BI123" s="169">
        <f>IF($N$123="nulová",$J$123,0)</f>
        <v>0</v>
      </c>
      <c r="BJ123" s="90" t="s">
        <v>21</v>
      </c>
      <c r="BK123" s="169">
        <f>ROUND($I$123*$H$123,2)</f>
        <v>0</v>
      </c>
      <c r="BL123" s="90" t="s">
        <v>518</v>
      </c>
      <c r="BM123" s="90" t="s">
        <v>519</v>
      </c>
    </row>
    <row r="124" spans="2:12" s="6" customFormat="1" ht="7.5" customHeight="1">
      <c r="B124" s="106"/>
      <c r="C124" s="107"/>
      <c r="D124" s="107"/>
      <c r="E124" s="107"/>
      <c r="F124" s="107"/>
      <c r="G124" s="107"/>
      <c r="H124" s="107"/>
      <c r="I124" s="108"/>
      <c r="J124" s="107"/>
      <c r="K124" s="107"/>
      <c r="L124" s="132"/>
    </row>
    <row r="154" s="2" customFormat="1" ht="12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8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8"/>
      <c r="C1" s="248"/>
      <c r="D1" s="247" t="s">
        <v>1</v>
      </c>
      <c r="E1" s="248"/>
      <c r="F1" s="249" t="s">
        <v>557</v>
      </c>
      <c r="G1" s="254" t="s">
        <v>558</v>
      </c>
      <c r="H1" s="254"/>
      <c r="I1" s="248"/>
      <c r="J1" s="249" t="s">
        <v>559</v>
      </c>
      <c r="K1" s="247" t="s">
        <v>88</v>
      </c>
      <c r="L1" s="249" t="s">
        <v>560</v>
      </c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1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2" t="str">
        <f>'Rekapitulace stavby'!$K$6</f>
        <v>Zámek Šluknov</v>
      </c>
      <c r="F7" s="210"/>
      <c r="G7" s="210"/>
      <c r="H7" s="210"/>
      <c r="J7" s="11"/>
      <c r="K7" s="13"/>
    </row>
    <row r="8" spans="2:11" s="6" customFormat="1" ht="13.5" customHeight="1">
      <c r="B8" s="86"/>
      <c r="C8" s="87"/>
      <c r="D8" s="19" t="s">
        <v>90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25" t="s">
        <v>520</v>
      </c>
      <c r="F9" s="243"/>
      <c r="G9" s="243"/>
      <c r="H9" s="243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23</v>
      </c>
      <c r="G12" s="87"/>
      <c r="H12" s="87"/>
      <c r="I12" s="89" t="s">
        <v>24</v>
      </c>
      <c r="J12" s="52" t="str">
        <f>'Rekapitulace stavby'!$AN$8</f>
        <v>15.12.2015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>
        <f>IF('Rekapitulace stavby'!$AN$10="","",'Rekapitulace stavby'!$AN$10)</f>
      </c>
      <c r="K14" s="88"/>
    </row>
    <row r="15" spans="2:11" s="6" customFormat="1" ht="18" customHeight="1">
      <c r="B15" s="86"/>
      <c r="C15" s="87"/>
      <c r="D15" s="87"/>
      <c r="E15" s="17" t="str">
        <f>IF('Rekapitulace stavby'!$E$11="","",'Rekapitulace stavby'!$E$11)</f>
        <v> </v>
      </c>
      <c r="F15" s="87"/>
      <c r="G15" s="87"/>
      <c r="H15" s="87"/>
      <c r="I15" s="89" t="s">
        <v>30</v>
      </c>
      <c r="J15" s="17">
        <f>IF('Rekapitulace stavby'!$AN$11="","",'Rekapitulace stavby'!$AN$11)</f>
      </c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31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30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33</v>
      </c>
      <c r="E20" s="87"/>
      <c r="F20" s="87"/>
      <c r="G20" s="87"/>
      <c r="H20" s="87"/>
      <c r="I20" s="89" t="s">
        <v>29</v>
      </c>
      <c r="J20" s="17">
        <f>IF('Rekapitulace stavby'!$AN$16="","",'Rekapitulace stavby'!$AN$16)</f>
      </c>
      <c r="K20" s="88"/>
    </row>
    <row r="21" spans="2:11" s="6" customFormat="1" ht="18" customHeight="1">
      <c r="B21" s="86"/>
      <c r="C21" s="87"/>
      <c r="D21" s="87"/>
      <c r="E21" s="17" t="str">
        <f>IF('Rekapitulace stavby'!$E$17="","",'Rekapitulace stavby'!$E$17)</f>
        <v> </v>
      </c>
      <c r="F21" s="87"/>
      <c r="G21" s="87"/>
      <c r="H21" s="87"/>
      <c r="I21" s="89" t="s">
        <v>30</v>
      </c>
      <c r="J21" s="17">
        <f>IF('Rekapitulace stavby'!$AN$17="","",'Rekapitulace stavby'!$AN$17)</f>
      </c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35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13"/>
      <c r="F24" s="244"/>
      <c r="G24" s="244"/>
      <c r="H24" s="244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36</v>
      </c>
      <c r="E27" s="87"/>
      <c r="F27" s="87"/>
      <c r="G27" s="87"/>
      <c r="H27" s="87"/>
      <c r="J27" s="65">
        <f>ROUND($J$81,2)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38</v>
      </c>
      <c r="G29" s="87"/>
      <c r="H29" s="87"/>
      <c r="I29" s="98" t="s">
        <v>37</v>
      </c>
      <c r="J29" s="28" t="s">
        <v>39</v>
      </c>
      <c r="K29" s="88"/>
    </row>
    <row r="30" spans="2:11" s="6" customFormat="1" ht="15" customHeight="1">
      <c r="B30" s="86"/>
      <c r="C30" s="87"/>
      <c r="D30" s="30" t="s">
        <v>40</v>
      </c>
      <c r="E30" s="30" t="s">
        <v>41</v>
      </c>
      <c r="F30" s="99">
        <f>ROUND(SUM($BE$81:$BE$98),2)</f>
        <v>0</v>
      </c>
      <c r="G30" s="87"/>
      <c r="H30" s="87"/>
      <c r="I30" s="100">
        <v>0.21</v>
      </c>
      <c r="J30" s="99">
        <f>ROUND(ROUND((SUM($BE$81:$BE$98)),2)*$I$30,2)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42</v>
      </c>
      <c r="F31" s="99">
        <f>ROUND(SUM($BF$81:$BF$98),2)</f>
        <v>0</v>
      </c>
      <c r="G31" s="87"/>
      <c r="H31" s="87"/>
      <c r="I31" s="100">
        <v>0.15</v>
      </c>
      <c r="J31" s="99">
        <f>ROUND(ROUND((SUM($BF$81:$BF$98)),2)*$I$31,2)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43</v>
      </c>
      <c r="F32" s="99">
        <f>ROUND(SUM($BG$81:$BG$98),2)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44</v>
      </c>
      <c r="F33" s="99">
        <f>ROUND(SUM($BH$81:$BH$98),2)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45</v>
      </c>
      <c r="F34" s="99">
        <f>ROUND(SUM($BI$81:$BI$98),2)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46</v>
      </c>
      <c r="E36" s="102"/>
      <c r="F36" s="102"/>
      <c r="G36" s="103" t="s">
        <v>47</v>
      </c>
      <c r="H36" s="35" t="s">
        <v>48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92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42" t="str">
        <f>$E$7</f>
        <v>Zámek Šluknov</v>
      </c>
      <c r="F45" s="243"/>
      <c r="G45" s="243"/>
      <c r="H45" s="243"/>
      <c r="J45" s="87"/>
      <c r="K45" s="88"/>
    </row>
    <row r="46" spans="2:11" s="6" customFormat="1" ht="15" customHeight="1">
      <c r="B46" s="86"/>
      <c r="C46" s="19" t="s">
        <v>90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25" t="str">
        <f>$E$9</f>
        <v>20151213d - ZTI</v>
      </c>
      <c r="F47" s="243"/>
      <c r="G47" s="243"/>
      <c r="H47" s="243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15.12.2015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 </v>
      </c>
      <c r="G51" s="87"/>
      <c r="H51" s="87"/>
      <c r="I51" s="89" t="s">
        <v>33</v>
      </c>
      <c r="J51" s="17" t="str">
        <f>$E$21</f>
        <v> </v>
      </c>
      <c r="K51" s="88"/>
    </row>
    <row r="52" spans="2:11" s="6" customFormat="1" ht="15" customHeight="1">
      <c r="B52" s="86"/>
      <c r="C52" s="19" t="s">
        <v>31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93</v>
      </c>
      <c r="D54" s="101"/>
      <c r="E54" s="101"/>
      <c r="F54" s="101"/>
      <c r="G54" s="101"/>
      <c r="H54" s="101"/>
      <c r="I54" s="114"/>
      <c r="J54" s="115" t="s">
        <v>94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95</v>
      </c>
      <c r="D56" s="87"/>
      <c r="E56" s="87"/>
      <c r="F56" s="87"/>
      <c r="G56" s="87"/>
      <c r="H56" s="87"/>
      <c r="J56" s="65">
        <f>$J$81</f>
        <v>0</v>
      </c>
      <c r="K56" s="88"/>
      <c r="AU56" s="6" t="s">
        <v>96</v>
      </c>
    </row>
    <row r="57" spans="2:11" s="71" customFormat="1" ht="25.5" customHeight="1">
      <c r="B57" s="117"/>
      <c r="C57" s="118"/>
      <c r="D57" s="119" t="s">
        <v>97</v>
      </c>
      <c r="E57" s="119"/>
      <c r="F57" s="119"/>
      <c r="G57" s="119"/>
      <c r="H57" s="119"/>
      <c r="I57" s="120"/>
      <c r="J57" s="121">
        <f>$J$82</f>
        <v>0</v>
      </c>
      <c r="K57" s="122"/>
    </row>
    <row r="58" spans="2:11" s="123" customFormat="1" ht="20.25" customHeight="1">
      <c r="B58" s="124"/>
      <c r="C58" s="125"/>
      <c r="D58" s="126" t="s">
        <v>319</v>
      </c>
      <c r="E58" s="126"/>
      <c r="F58" s="126"/>
      <c r="G58" s="126"/>
      <c r="H58" s="126"/>
      <c r="I58" s="127"/>
      <c r="J58" s="128">
        <f>$J$83</f>
        <v>0</v>
      </c>
      <c r="K58" s="129"/>
    </row>
    <row r="59" spans="2:11" s="123" customFormat="1" ht="20.25" customHeight="1">
      <c r="B59" s="124"/>
      <c r="C59" s="125"/>
      <c r="D59" s="126" t="s">
        <v>99</v>
      </c>
      <c r="E59" s="126"/>
      <c r="F59" s="126"/>
      <c r="G59" s="126"/>
      <c r="H59" s="126"/>
      <c r="I59" s="127"/>
      <c r="J59" s="128">
        <f>$J$88</f>
        <v>0</v>
      </c>
      <c r="K59" s="129"/>
    </row>
    <row r="60" spans="2:11" s="71" customFormat="1" ht="25.5" customHeight="1">
      <c r="B60" s="117"/>
      <c r="C60" s="118"/>
      <c r="D60" s="119" t="s">
        <v>101</v>
      </c>
      <c r="E60" s="119"/>
      <c r="F60" s="119"/>
      <c r="G60" s="119"/>
      <c r="H60" s="119"/>
      <c r="I60" s="120"/>
      <c r="J60" s="121">
        <f>$J$90</f>
        <v>0</v>
      </c>
      <c r="K60" s="122"/>
    </row>
    <row r="61" spans="2:11" s="123" customFormat="1" ht="20.25" customHeight="1">
      <c r="B61" s="124"/>
      <c r="C61" s="125"/>
      <c r="D61" s="126" t="s">
        <v>521</v>
      </c>
      <c r="E61" s="126"/>
      <c r="F61" s="126"/>
      <c r="G61" s="126"/>
      <c r="H61" s="126"/>
      <c r="I61" s="127"/>
      <c r="J61" s="128">
        <f>$J$91</f>
        <v>0</v>
      </c>
      <c r="K61" s="129"/>
    </row>
    <row r="62" spans="2:11" s="6" customFormat="1" ht="22.5" customHeight="1">
      <c r="B62" s="86"/>
      <c r="C62" s="87"/>
      <c r="D62" s="87"/>
      <c r="E62" s="87"/>
      <c r="F62" s="87"/>
      <c r="G62" s="87"/>
      <c r="H62" s="87"/>
      <c r="J62" s="87"/>
      <c r="K62" s="88"/>
    </row>
    <row r="63" spans="2:11" s="6" customFormat="1" ht="7.5" customHeight="1">
      <c r="B63" s="106"/>
      <c r="C63" s="107"/>
      <c r="D63" s="107"/>
      <c r="E63" s="107"/>
      <c r="F63" s="107"/>
      <c r="G63" s="107"/>
      <c r="H63" s="107"/>
      <c r="I63" s="108"/>
      <c r="J63" s="107"/>
      <c r="K63" s="109"/>
    </row>
    <row r="67" spans="2:12" s="6" customFormat="1" ht="7.5" customHeight="1">
      <c r="B67" s="130"/>
      <c r="C67" s="131"/>
      <c r="D67" s="131"/>
      <c r="E67" s="131"/>
      <c r="F67" s="131"/>
      <c r="G67" s="131"/>
      <c r="H67" s="131"/>
      <c r="I67" s="111"/>
      <c r="J67" s="131"/>
      <c r="K67" s="131"/>
      <c r="L67" s="132"/>
    </row>
    <row r="68" spans="2:12" s="6" customFormat="1" ht="37.5" customHeight="1">
      <c r="B68" s="86"/>
      <c r="C68" s="12" t="s">
        <v>107</v>
      </c>
      <c r="D68" s="87"/>
      <c r="E68" s="87"/>
      <c r="F68" s="87"/>
      <c r="G68" s="87"/>
      <c r="H68" s="87"/>
      <c r="J68" s="87"/>
      <c r="K68" s="87"/>
      <c r="L68" s="132"/>
    </row>
    <row r="69" spans="2:12" s="6" customFormat="1" ht="7.5" customHeight="1">
      <c r="B69" s="86"/>
      <c r="C69" s="87"/>
      <c r="D69" s="87"/>
      <c r="E69" s="87"/>
      <c r="F69" s="87"/>
      <c r="G69" s="87"/>
      <c r="H69" s="87"/>
      <c r="J69" s="87"/>
      <c r="K69" s="87"/>
      <c r="L69" s="132"/>
    </row>
    <row r="70" spans="2:12" s="6" customFormat="1" ht="15" customHeight="1">
      <c r="B70" s="86"/>
      <c r="C70" s="19" t="s">
        <v>16</v>
      </c>
      <c r="D70" s="87"/>
      <c r="E70" s="87"/>
      <c r="F70" s="87"/>
      <c r="G70" s="87"/>
      <c r="H70" s="87"/>
      <c r="J70" s="87"/>
      <c r="K70" s="87"/>
      <c r="L70" s="132"/>
    </row>
    <row r="71" spans="2:12" s="6" customFormat="1" ht="14.25" customHeight="1">
      <c r="B71" s="86"/>
      <c r="C71" s="87"/>
      <c r="D71" s="87"/>
      <c r="E71" s="242" t="str">
        <f>$E$7</f>
        <v>Zámek Šluknov</v>
      </c>
      <c r="F71" s="243"/>
      <c r="G71" s="243"/>
      <c r="H71" s="243"/>
      <c r="J71" s="87"/>
      <c r="K71" s="87"/>
      <c r="L71" s="132"/>
    </row>
    <row r="72" spans="2:12" s="6" customFormat="1" ht="15" customHeight="1">
      <c r="B72" s="86"/>
      <c r="C72" s="19" t="s">
        <v>90</v>
      </c>
      <c r="D72" s="87"/>
      <c r="E72" s="87"/>
      <c r="F72" s="87"/>
      <c r="G72" s="87"/>
      <c r="H72" s="87"/>
      <c r="J72" s="87"/>
      <c r="K72" s="87"/>
      <c r="L72" s="132"/>
    </row>
    <row r="73" spans="2:12" s="6" customFormat="1" ht="18" customHeight="1">
      <c r="B73" s="86"/>
      <c r="C73" s="87"/>
      <c r="D73" s="87"/>
      <c r="E73" s="225" t="str">
        <f>$E$9</f>
        <v>20151213d - ZTI</v>
      </c>
      <c r="F73" s="243"/>
      <c r="G73" s="243"/>
      <c r="H73" s="243"/>
      <c r="J73" s="87"/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8" customHeight="1">
      <c r="B75" s="86"/>
      <c r="C75" s="19" t="s">
        <v>22</v>
      </c>
      <c r="D75" s="87"/>
      <c r="E75" s="87"/>
      <c r="F75" s="17" t="str">
        <f>$F$12</f>
        <v> </v>
      </c>
      <c r="G75" s="87"/>
      <c r="H75" s="87"/>
      <c r="I75" s="89" t="s">
        <v>24</v>
      </c>
      <c r="J75" s="52" t="str">
        <f>IF($J$12="","",$J$12)</f>
        <v>15.12.2015</v>
      </c>
      <c r="K75" s="87"/>
      <c r="L75" s="132"/>
    </row>
    <row r="76" spans="2:12" s="6" customFormat="1" ht="7.5" customHeight="1">
      <c r="B76" s="86"/>
      <c r="C76" s="87"/>
      <c r="D76" s="87"/>
      <c r="E76" s="87"/>
      <c r="F76" s="87"/>
      <c r="G76" s="87"/>
      <c r="H76" s="87"/>
      <c r="J76" s="87"/>
      <c r="K76" s="87"/>
      <c r="L76" s="132"/>
    </row>
    <row r="77" spans="2:12" s="6" customFormat="1" ht="13.5" customHeight="1">
      <c r="B77" s="86"/>
      <c r="C77" s="19" t="s">
        <v>28</v>
      </c>
      <c r="D77" s="87"/>
      <c r="E77" s="87"/>
      <c r="F77" s="17" t="str">
        <f>$E$15</f>
        <v> </v>
      </c>
      <c r="G77" s="87"/>
      <c r="H77" s="87"/>
      <c r="I77" s="89" t="s">
        <v>33</v>
      </c>
      <c r="J77" s="17" t="str">
        <f>$E$21</f>
        <v> </v>
      </c>
      <c r="K77" s="87"/>
      <c r="L77" s="132"/>
    </row>
    <row r="78" spans="2:12" s="6" customFormat="1" ht="15" customHeight="1">
      <c r="B78" s="86"/>
      <c r="C78" s="19" t="s">
        <v>31</v>
      </c>
      <c r="D78" s="87"/>
      <c r="E78" s="87"/>
      <c r="F78" s="17">
        <f>IF($E$18="","",$E$18)</f>
      </c>
      <c r="G78" s="87"/>
      <c r="H78" s="87"/>
      <c r="J78" s="87"/>
      <c r="K78" s="87"/>
      <c r="L78" s="132"/>
    </row>
    <row r="79" spans="2:12" s="6" customFormat="1" ht="11.2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20" s="133" customFormat="1" ht="30" customHeight="1">
      <c r="B80" s="134"/>
      <c r="C80" s="135" t="s">
        <v>108</v>
      </c>
      <c r="D80" s="136" t="s">
        <v>55</v>
      </c>
      <c r="E80" s="136" t="s">
        <v>51</v>
      </c>
      <c r="F80" s="136" t="s">
        <v>109</v>
      </c>
      <c r="G80" s="136" t="s">
        <v>110</v>
      </c>
      <c r="H80" s="136" t="s">
        <v>111</v>
      </c>
      <c r="I80" s="137" t="s">
        <v>112</v>
      </c>
      <c r="J80" s="136" t="s">
        <v>113</v>
      </c>
      <c r="K80" s="138" t="s">
        <v>114</v>
      </c>
      <c r="L80" s="139"/>
      <c r="M80" s="58" t="s">
        <v>115</v>
      </c>
      <c r="N80" s="59" t="s">
        <v>40</v>
      </c>
      <c r="O80" s="59" t="s">
        <v>116</v>
      </c>
      <c r="P80" s="59" t="s">
        <v>117</v>
      </c>
      <c r="Q80" s="59" t="s">
        <v>118</v>
      </c>
      <c r="R80" s="59" t="s">
        <v>119</v>
      </c>
      <c r="S80" s="59" t="s">
        <v>120</v>
      </c>
      <c r="T80" s="60" t="s">
        <v>121</v>
      </c>
    </row>
    <row r="81" spans="2:63" s="6" customFormat="1" ht="30" customHeight="1">
      <c r="B81" s="86"/>
      <c r="C81" s="64" t="s">
        <v>95</v>
      </c>
      <c r="D81" s="87"/>
      <c r="E81" s="87"/>
      <c r="F81" s="87"/>
      <c r="G81" s="87"/>
      <c r="H81" s="87"/>
      <c r="J81" s="140">
        <f>$BK$81</f>
        <v>0</v>
      </c>
      <c r="K81" s="87"/>
      <c r="L81" s="132"/>
      <c r="M81" s="141"/>
      <c r="N81" s="94"/>
      <c r="O81" s="94"/>
      <c r="P81" s="142">
        <f>$P$82+$P$90</f>
        <v>0</v>
      </c>
      <c r="Q81" s="94"/>
      <c r="R81" s="142">
        <f>$R$82+$R$90</f>
        <v>0.1536057</v>
      </c>
      <c r="S81" s="94"/>
      <c r="T81" s="143">
        <f>$T$82+$T$90</f>
        <v>0.0714</v>
      </c>
      <c r="AT81" s="6" t="s">
        <v>69</v>
      </c>
      <c r="AU81" s="6" t="s">
        <v>96</v>
      </c>
      <c r="BK81" s="144">
        <f>$BK$82+$BK$90</f>
        <v>0</v>
      </c>
    </row>
    <row r="82" spans="2:63" s="145" customFormat="1" ht="38.25" customHeight="1">
      <c r="B82" s="146"/>
      <c r="C82" s="147"/>
      <c r="D82" s="147" t="s">
        <v>69</v>
      </c>
      <c r="E82" s="148" t="s">
        <v>122</v>
      </c>
      <c r="F82" s="148" t="s">
        <v>123</v>
      </c>
      <c r="G82" s="147"/>
      <c r="H82" s="147"/>
      <c r="J82" s="149">
        <f>$BK$82</f>
        <v>0</v>
      </c>
      <c r="K82" s="147"/>
      <c r="L82" s="150"/>
      <c r="M82" s="151"/>
      <c r="N82" s="147"/>
      <c r="O82" s="147"/>
      <c r="P82" s="152">
        <f>$P$83+$P$88</f>
        <v>0</v>
      </c>
      <c r="Q82" s="147"/>
      <c r="R82" s="152">
        <f>$R$83+$R$88</f>
        <v>0.0827407</v>
      </c>
      <c r="S82" s="147"/>
      <c r="T82" s="153">
        <f>$T$83+$T$88</f>
        <v>0.0714</v>
      </c>
      <c r="AR82" s="154" t="s">
        <v>21</v>
      </c>
      <c r="AT82" s="154" t="s">
        <v>69</v>
      </c>
      <c r="AU82" s="154" t="s">
        <v>70</v>
      </c>
      <c r="AY82" s="154" t="s">
        <v>124</v>
      </c>
      <c r="BK82" s="155">
        <f>$BK$83+$BK$88</f>
        <v>0</v>
      </c>
    </row>
    <row r="83" spans="2:63" s="145" customFormat="1" ht="20.25" customHeight="1">
      <c r="B83" s="146"/>
      <c r="C83" s="147"/>
      <c r="D83" s="147" t="s">
        <v>69</v>
      </c>
      <c r="E83" s="156" t="s">
        <v>154</v>
      </c>
      <c r="F83" s="156" t="s">
        <v>382</v>
      </c>
      <c r="G83" s="147"/>
      <c r="H83" s="147"/>
      <c r="J83" s="157">
        <f>$BK$83</f>
        <v>0</v>
      </c>
      <c r="K83" s="147"/>
      <c r="L83" s="150"/>
      <c r="M83" s="151"/>
      <c r="N83" s="147"/>
      <c r="O83" s="147"/>
      <c r="P83" s="152">
        <f>SUM($P$84:$P$87)</f>
        <v>0</v>
      </c>
      <c r="Q83" s="147"/>
      <c r="R83" s="152">
        <f>SUM($R$84:$R$87)</f>
        <v>0.0827407</v>
      </c>
      <c r="S83" s="147"/>
      <c r="T83" s="153">
        <f>SUM($T$84:$T$87)</f>
        <v>0</v>
      </c>
      <c r="AR83" s="154" t="s">
        <v>21</v>
      </c>
      <c r="AT83" s="154" t="s">
        <v>69</v>
      </c>
      <c r="AU83" s="154" t="s">
        <v>21</v>
      </c>
      <c r="AY83" s="154" t="s">
        <v>124</v>
      </c>
      <c r="BK83" s="155">
        <f>SUM($BK$84:$BK$87)</f>
        <v>0</v>
      </c>
    </row>
    <row r="84" spans="2:65" s="6" customFormat="1" ht="13.5" customHeight="1">
      <c r="B84" s="86"/>
      <c r="C84" s="158" t="s">
        <v>21</v>
      </c>
      <c r="D84" s="158" t="s">
        <v>127</v>
      </c>
      <c r="E84" s="159" t="s">
        <v>386</v>
      </c>
      <c r="F84" s="160" t="s">
        <v>387</v>
      </c>
      <c r="G84" s="161" t="s">
        <v>136</v>
      </c>
      <c r="H84" s="162">
        <v>0.833</v>
      </c>
      <c r="I84" s="163"/>
      <c r="J84" s="164">
        <f>ROUND($I$84*$H$84,2)</f>
        <v>0</v>
      </c>
      <c r="K84" s="160" t="s">
        <v>131</v>
      </c>
      <c r="L84" s="132"/>
      <c r="M84" s="165"/>
      <c r="N84" s="166" t="s">
        <v>41</v>
      </c>
      <c r="O84" s="87"/>
      <c r="P84" s="167">
        <f>$O$84*$H$84</f>
        <v>0</v>
      </c>
      <c r="Q84" s="167">
        <v>0.04</v>
      </c>
      <c r="R84" s="167">
        <f>$Q$84*$H$84</f>
        <v>0.03332</v>
      </c>
      <c r="S84" s="167">
        <v>0</v>
      </c>
      <c r="T84" s="168">
        <f>$S$84*$H$84</f>
        <v>0</v>
      </c>
      <c r="AR84" s="90" t="s">
        <v>132</v>
      </c>
      <c r="AT84" s="90" t="s">
        <v>127</v>
      </c>
      <c r="AU84" s="90" t="s">
        <v>78</v>
      </c>
      <c r="AY84" s="6" t="s">
        <v>124</v>
      </c>
      <c r="BE84" s="169">
        <f>IF($N$84="základní",$J$84,0)</f>
        <v>0</v>
      </c>
      <c r="BF84" s="169">
        <f>IF($N$84="snížená",$J$84,0)</f>
        <v>0</v>
      </c>
      <c r="BG84" s="169">
        <f>IF($N$84="zákl. přenesená",$J$84,0)</f>
        <v>0</v>
      </c>
      <c r="BH84" s="169">
        <f>IF($N$84="sníž. přenesená",$J$84,0)</f>
        <v>0</v>
      </c>
      <c r="BI84" s="169">
        <f>IF($N$84="nulová",$J$84,0)</f>
        <v>0</v>
      </c>
      <c r="BJ84" s="90" t="s">
        <v>21</v>
      </c>
      <c r="BK84" s="169">
        <f>ROUND($I$84*$H$84,2)</f>
        <v>0</v>
      </c>
      <c r="BL84" s="90" t="s">
        <v>132</v>
      </c>
      <c r="BM84" s="90" t="s">
        <v>522</v>
      </c>
    </row>
    <row r="85" spans="2:51" s="6" customFormat="1" ht="13.5" customHeight="1">
      <c r="B85" s="170"/>
      <c r="C85" s="171"/>
      <c r="D85" s="172" t="s">
        <v>138</v>
      </c>
      <c r="E85" s="173"/>
      <c r="F85" s="173" t="s">
        <v>523</v>
      </c>
      <c r="G85" s="171"/>
      <c r="H85" s="174">
        <v>0.833</v>
      </c>
      <c r="J85" s="171"/>
      <c r="K85" s="171"/>
      <c r="L85" s="175"/>
      <c r="M85" s="176"/>
      <c r="N85" s="171"/>
      <c r="O85" s="171"/>
      <c r="P85" s="171"/>
      <c r="Q85" s="171"/>
      <c r="R85" s="171"/>
      <c r="S85" s="171"/>
      <c r="T85" s="177"/>
      <c r="AT85" s="178" t="s">
        <v>138</v>
      </c>
      <c r="AU85" s="178" t="s">
        <v>78</v>
      </c>
      <c r="AV85" s="178" t="s">
        <v>78</v>
      </c>
      <c r="AW85" s="178" t="s">
        <v>96</v>
      </c>
      <c r="AX85" s="178" t="s">
        <v>21</v>
      </c>
      <c r="AY85" s="178" t="s">
        <v>124</v>
      </c>
    </row>
    <row r="86" spans="2:65" s="6" customFormat="1" ht="13.5" customHeight="1">
      <c r="B86" s="86"/>
      <c r="C86" s="158" t="s">
        <v>78</v>
      </c>
      <c r="D86" s="158" t="s">
        <v>127</v>
      </c>
      <c r="E86" s="159" t="s">
        <v>524</v>
      </c>
      <c r="F86" s="160" t="s">
        <v>525</v>
      </c>
      <c r="G86" s="161" t="s">
        <v>136</v>
      </c>
      <c r="H86" s="162">
        <v>1.19</v>
      </c>
      <c r="I86" s="163"/>
      <c r="J86" s="164">
        <f>ROUND($I$86*$H$86,2)</f>
        <v>0</v>
      </c>
      <c r="K86" s="160" t="s">
        <v>131</v>
      </c>
      <c r="L86" s="132"/>
      <c r="M86" s="165"/>
      <c r="N86" s="166" t="s">
        <v>41</v>
      </c>
      <c r="O86" s="87"/>
      <c r="P86" s="167">
        <f>$O$86*$H$86</f>
        <v>0</v>
      </c>
      <c r="Q86" s="167">
        <v>0.04153</v>
      </c>
      <c r="R86" s="167">
        <f>$Q$86*$H$86</f>
        <v>0.0494207</v>
      </c>
      <c r="S86" s="167">
        <v>0</v>
      </c>
      <c r="T86" s="168">
        <f>$S$86*$H$86</f>
        <v>0</v>
      </c>
      <c r="AR86" s="90" t="s">
        <v>132</v>
      </c>
      <c r="AT86" s="90" t="s">
        <v>127</v>
      </c>
      <c r="AU86" s="90" t="s">
        <v>78</v>
      </c>
      <c r="AY86" s="6" t="s">
        <v>124</v>
      </c>
      <c r="BE86" s="169">
        <f>IF($N$86="základní",$J$86,0)</f>
        <v>0</v>
      </c>
      <c r="BF86" s="169">
        <f>IF($N$86="snížená",$J$86,0)</f>
        <v>0</v>
      </c>
      <c r="BG86" s="169">
        <f>IF($N$86="zákl. přenesená",$J$86,0)</f>
        <v>0</v>
      </c>
      <c r="BH86" s="169">
        <f>IF($N$86="sníž. přenesená",$J$86,0)</f>
        <v>0</v>
      </c>
      <c r="BI86" s="169">
        <f>IF($N$86="nulová",$J$86,0)</f>
        <v>0</v>
      </c>
      <c r="BJ86" s="90" t="s">
        <v>21</v>
      </c>
      <c r="BK86" s="169">
        <f>ROUND($I$86*$H$86,2)</f>
        <v>0</v>
      </c>
      <c r="BL86" s="90" t="s">
        <v>132</v>
      </c>
      <c r="BM86" s="90" t="s">
        <v>526</v>
      </c>
    </row>
    <row r="87" spans="2:51" s="6" customFormat="1" ht="13.5" customHeight="1">
      <c r="B87" s="170"/>
      <c r="C87" s="171"/>
      <c r="D87" s="172" t="s">
        <v>138</v>
      </c>
      <c r="E87" s="173"/>
      <c r="F87" s="173" t="s">
        <v>527</v>
      </c>
      <c r="G87" s="171"/>
      <c r="H87" s="174">
        <v>1.19</v>
      </c>
      <c r="J87" s="171"/>
      <c r="K87" s="171"/>
      <c r="L87" s="175"/>
      <c r="M87" s="176"/>
      <c r="N87" s="171"/>
      <c r="O87" s="171"/>
      <c r="P87" s="171"/>
      <c r="Q87" s="171"/>
      <c r="R87" s="171"/>
      <c r="S87" s="171"/>
      <c r="T87" s="177"/>
      <c r="AT87" s="178" t="s">
        <v>138</v>
      </c>
      <c r="AU87" s="178" t="s">
        <v>78</v>
      </c>
      <c r="AV87" s="178" t="s">
        <v>78</v>
      </c>
      <c r="AW87" s="178" t="s">
        <v>96</v>
      </c>
      <c r="AX87" s="178" t="s">
        <v>21</v>
      </c>
      <c r="AY87" s="178" t="s">
        <v>124</v>
      </c>
    </row>
    <row r="88" spans="2:63" s="145" customFormat="1" ht="30" customHeight="1">
      <c r="B88" s="146"/>
      <c r="C88" s="147"/>
      <c r="D88" s="147" t="s">
        <v>69</v>
      </c>
      <c r="E88" s="156" t="s">
        <v>140</v>
      </c>
      <c r="F88" s="156" t="s">
        <v>141</v>
      </c>
      <c r="G88" s="147"/>
      <c r="H88" s="147"/>
      <c r="J88" s="157">
        <f>$BK$88</f>
        <v>0</v>
      </c>
      <c r="K88" s="147"/>
      <c r="L88" s="150"/>
      <c r="M88" s="151"/>
      <c r="N88" s="147"/>
      <c r="O88" s="147"/>
      <c r="P88" s="152">
        <f>$P$89</f>
        <v>0</v>
      </c>
      <c r="Q88" s="147"/>
      <c r="R88" s="152">
        <f>$R$89</f>
        <v>0</v>
      </c>
      <c r="S88" s="147"/>
      <c r="T88" s="153">
        <f>$T$89</f>
        <v>0.0714</v>
      </c>
      <c r="AR88" s="154" t="s">
        <v>21</v>
      </c>
      <c r="AT88" s="154" t="s">
        <v>69</v>
      </c>
      <c r="AU88" s="154" t="s">
        <v>21</v>
      </c>
      <c r="AY88" s="154" t="s">
        <v>124</v>
      </c>
      <c r="BK88" s="155">
        <f>$BK$89</f>
        <v>0</v>
      </c>
    </row>
    <row r="89" spans="2:65" s="6" customFormat="1" ht="13.5" customHeight="1">
      <c r="B89" s="86"/>
      <c r="C89" s="158" t="s">
        <v>125</v>
      </c>
      <c r="D89" s="158" t="s">
        <v>127</v>
      </c>
      <c r="E89" s="159" t="s">
        <v>528</v>
      </c>
      <c r="F89" s="160" t="s">
        <v>529</v>
      </c>
      <c r="G89" s="161" t="s">
        <v>170</v>
      </c>
      <c r="H89" s="162">
        <v>11.9</v>
      </c>
      <c r="I89" s="163"/>
      <c r="J89" s="164">
        <f>ROUND($I$89*$H$89,2)</f>
        <v>0</v>
      </c>
      <c r="K89" s="160" t="s">
        <v>131</v>
      </c>
      <c r="L89" s="132"/>
      <c r="M89" s="165"/>
      <c r="N89" s="166" t="s">
        <v>41</v>
      </c>
      <c r="O89" s="87"/>
      <c r="P89" s="167">
        <f>$O$89*$H$89</f>
        <v>0</v>
      </c>
      <c r="Q89" s="167">
        <v>0</v>
      </c>
      <c r="R89" s="167">
        <f>$Q$89*$H$89</f>
        <v>0</v>
      </c>
      <c r="S89" s="167">
        <v>0.006</v>
      </c>
      <c r="T89" s="168">
        <f>$S$89*$H$89</f>
        <v>0.0714</v>
      </c>
      <c r="AR89" s="90" t="s">
        <v>132</v>
      </c>
      <c r="AT89" s="90" t="s">
        <v>127</v>
      </c>
      <c r="AU89" s="90" t="s">
        <v>78</v>
      </c>
      <c r="AY89" s="6" t="s">
        <v>124</v>
      </c>
      <c r="BE89" s="169">
        <f>IF($N$89="základní",$J$89,0)</f>
        <v>0</v>
      </c>
      <c r="BF89" s="169">
        <f>IF($N$89="snížená",$J$89,0)</f>
        <v>0</v>
      </c>
      <c r="BG89" s="169">
        <f>IF($N$89="zákl. přenesená",$J$89,0)</f>
        <v>0</v>
      </c>
      <c r="BH89" s="169">
        <f>IF($N$89="sníž. přenesená",$J$89,0)</f>
        <v>0</v>
      </c>
      <c r="BI89" s="169">
        <f>IF($N$89="nulová",$J$89,0)</f>
        <v>0</v>
      </c>
      <c r="BJ89" s="90" t="s">
        <v>21</v>
      </c>
      <c r="BK89" s="169">
        <f>ROUND($I$89*$H$89,2)</f>
        <v>0</v>
      </c>
      <c r="BL89" s="90" t="s">
        <v>132</v>
      </c>
      <c r="BM89" s="90" t="s">
        <v>530</v>
      </c>
    </row>
    <row r="90" spans="2:63" s="145" customFormat="1" ht="38.25" customHeight="1">
      <c r="B90" s="146"/>
      <c r="C90" s="147"/>
      <c r="D90" s="147" t="s">
        <v>69</v>
      </c>
      <c r="E90" s="148" t="s">
        <v>186</v>
      </c>
      <c r="F90" s="148" t="s">
        <v>187</v>
      </c>
      <c r="G90" s="147"/>
      <c r="H90" s="147"/>
      <c r="J90" s="149">
        <f>$BK$90</f>
        <v>0</v>
      </c>
      <c r="K90" s="147"/>
      <c r="L90" s="150"/>
      <c r="M90" s="151"/>
      <c r="N90" s="147"/>
      <c r="O90" s="147"/>
      <c r="P90" s="152">
        <f>$P$91</f>
        <v>0</v>
      </c>
      <c r="Q90" s="147"/>
      <c r="R90" s="152">
        <f>$R$91</f>
        <v>0.070865</v>
      </c>
      <c r="S90" s="147"/>
      <c r="T90" s="153">
        <f>$T$91</f>
        <v>0</v>
      </c>
      <c r="AR90" s="154" t="s">
        <v>78</v>
      </c>
      <c r="AT90" s="154" t="s">
        <v>69</v>
      </c>
      <c r="AU90" s="154" t="s">
        <v>70</v>
      </c>
      <c r="AY90" s="154" t="s">
        <v>124</v>
      </c>
      <c r="BK90" s="155">
        <f>$BK$91</f>
        <v>0</v>
      </c>
    </row>
    <row r="91" spans="2:63" s="145" customFormat="1" ht="20.25" customHeight="1">
      <c r="B91" s="146"/>
      <c r="C91" s="147"/>
      <c r="D91" s="147" t="s">
        <v>69</v>
      </c>
      <c r="E91" s="156" t="s">
        <v>531</v>
      </c>
      <c r="F91" s="156" t="s">
        <v>532</v>
      </c>
      <c r="G91" s="147"/>
      <c r="H91" s="147"/>
      <c r="J91" s="157">
        <f>$BK$91</f>
        <v>0</v>
      </c>
      <c r="K91" s="147"/>
      <c r="L91" s="150"/>
      <c r="M91" s="151"/>
      <c r="N91" s="147"/>
      <c r="O91" s="147"/>
      <c r="P91" s="152">
        <f>SUM($P$92:$P$98)</f>
        <v>0</v>
      </c>
      <c r="Q91" s="147"/>
      <c r="R91" s="152">
        <f>SUM($R$92:$R$98)</f>
        <v>0.070865</v>
      </c>
      <c r="S91" s="147"/>
      <c r="T91" s="153">
        <f>SUM($T$92:$T$98)</f>
        <v>0</v>
      </c>
      <c r="AR91" s="154" t="s">
        <v>78</v>
      </c>
      <c r="AT91" s="154" t="s">
        <v>69</v>
      </c>
      <c r="AU91" s="154" t="s">
        <v>21</v>
      </c>
      <c r="AY91" s="154" t="s">
        <v>124</v>
      </c>
      <c r="BK91" s="155">
        <f>SUM($BK$92:$BK$98)</f>
        <v>0</v>
      </c>
    </row>
    <row r="92" spans="2:65" s="6" customFormat="1" ht="13.5" customHeight="1">
      <c r="B92" s="86"/>
      <c r="C92" s="161" t="s">
        <v>132</v>
      </c>
      <c r="D92" s="161" t="s">
        <v>127</v>
      </c>
      <c r="E92" s="159" t="s">
        <v>533</v>
      </c>
      <c r="F92" s="160" t="s">
        <v>534</v>
      </c>
      <c r="G92" s="161" t="s">
        <v>170</v>
      </c>
      <c r="H92" s="162">
        <v>11.9</v>
      </c>
      <c r="I92" s="163"/>
      <c r="J92" s="164">
        <f>ROUND($I$92*$H$92,2)</f>
        <v>0</v>
      </c>
      <c r="K92" s="160" t="s">
        <v>131</v>
      </c>
      <c r="L92" s="132"/>
      <c r="M92" s="165"/>
      <c r="N92" s="166" t="s">
        <v>41</v>
      </c>
      <c r="O92" s="87"/>
      <c r="P92" s="167">
        <f>$O$92*$H$92</f>
        <v>0</v>
      </c>
      <c r="Q92" s="167">
        <v>0.00309</v>
      </c>
      <c r="R92" s="167">
        <f>$Q$92*$H$92</f>
        <v>0.036771</v>
      </c>
      <c r="S92" s="167">
        <v>0</v>
      </c>
      <c r="T92" s="168">
        <f>$S$92*$H$92</f>
        <v>0</v>
      </c>
      <c r="AR92" s="90" t="s">
        <v>193</v>
      </c>
      <c r="AT92" s="90" t="s">
        <v>127</v>
      </c>
      <c r="AU92" s="90" t="s">
        <v>78</v>
      </c>
      <c r="AY92" s="90" t="s">
        <v>124</v>
      </c>
      <c r="BE92" s="169">
        <f>IF($N$92="základní",$J$92,0)</f>
        <v>0</v>
      </c>
      <c r="BF92" s="169">
        <f>IF($N$92="snížená",$J$92,0)</f>
        <v>0</v>
      </c>
      <c r="BG92" s="169">
        <f>IF($N$92="zákl. přenesená",$J$92,0)</f>
        <v>0</v>
      </c>
      <c r="BH92" s="169">
        <f>IF($N$92="sníž. přenesená",$J$92,0)</f>
        <v>0</v>
      </c>
      <c r="BI92" s="169">
        <f>IF($N$92="nulová",$J$92,0)</f>
        <v>0</v>
      </c>
      <c r="BJ92" s="90" t="s">
        <v>21</v>
      </c>
      <c r="BK92" s="169">
        <f>ROUND($I$92*$H$92,2)</f>
        <v>0</v>
      </c>
      <c r="BL92" s="90" t="s">
        <v>193</v>
      </c>
      <c r="BM92" s="90" t="s">
        <v>535</v>
      </c>
    </row>
    <row r="93" spans="2:65" s="6" customFormat="1" ht="13.5" customHeight="1">
      <c r="B93" s="86"/>
      <c r="C93" s="161" t="s">
        <v>150</v>
      </c>
      <c r="D93" s="161" t="s">
        <v>127</v>
      </c>
      <c r="E93" s="159" t="s">
        <v>536</v>
      </c>
      <c r="F93" s="160" t="s">
        <v>537</v>
      </c>
      <c r="G93" s="161" t="s">
        <v>144</v>
      </c>
      <c r="H93" s="162">
        <v>2</v>
      </c>
      <c r="I93" s="163"/>
      <c r="J93" s="164">
        <f>ROUND($I$93*$H$93,2)</f>
        <v>0</v>
      </c>
      <c r="K93" s="160" t="s">
        <v>131</v>
      </c>
      <c r="L93" s="132"/>
      <c r="M93" s="165"/>
      <c r="N93" s="166" t="s">
        <v>41</v>
      </c>
      <c r="O93" s="87"/>
      <c r="P93" s="167">
        <f>$O$93*$H$93</f>
        <v>0</v>
      </c>
      <c r="Q93" s="167">
        <v>0</v>
      </c>
      <c r="R93" s="167">
        <f>$Q$93*$H$93</f>
        <v>0</v>
      </c>
      <c r="S93" s="167">
        <v>0</v>
      </c>
      <c r="T93" s="168">
        <f>$S$93*$H$93</f>
        <v>0</v>
      </c>
      <c r="AR93" s="90" t="s">
        <v>193</v>
      </c>
      <c r="AT93" s="90" t="s">
        <v>127</v>
      </c>
      <c r="AU93" s="90" t="s">
        <v>78</v>
      </c>
      <c r="AY93" s="90" t="s">
        <v>124</v>
      </c>
      <c r="BE93" s="169">
        <f>IF($N$93="základní",$J$93,0)</f>
        <v>0</v>
      </c>
      <c r="BF93" s="169">
        <f>IF($N$93="snížená",$J$93,0)</f>
        <v>0</v>
      </c>
      <c r="BG93" s="169">
        <f>IF($N$93="zákl. přenesená",$J$93,0)</f>
        <v>0</v>
      </c>
      <c r="BH93" s="169">
        <f>IF($N$93="sníž. přenesená",$J$93,0)</f>
        <v>0</v>
      </c>
      <c r="BI93" s="169">
        <f>IF($N$93="nulová",$J$93,0)</f>
        <v>0</v>
      </c>
      <c r="BJ93" s="90" t="s">
        <v>21</v>
      </c>
      <c r="BK93" s="169">
        <f>ROUND($I$93*$H$93,2)</f>
        <v>0</v>
      </c>
      <c r="BL93" s="90" t="s">
        <v>193</v>
      </c>
      <c r="BM93" s="90" t="s">
        <v>538</v>
      </c>
    </row>
    <row r="94" spans="2:65" s="6" customFormat="1" ht="13.5" customHeight="1">
      <c r="B94" s="86"/>
      <c r="C94" s="161" t="s">
        <v>154</v>
      </c>
      <c r="D94" s="161" t="s">
        <v>127</v>
      </c>
      <c r="E94" s="159" t="s">
        <v>539</v>
      </c>
      <c r="F94" s="160" t="s">
        <v>540</v>
      </c>
      <c r="G94" s="161" t="s">
        <v>144</v>
      </c>
      <c r="H94" s="162">
        <v>1</v>
      </c>
      <c r="I94" s="163"/>
      <c r="J94" s="164">
        <f>ROUND($I$94*$H$94,2)</f>
        <v>0</v>
      </c>
      <c r="K94" s="160" t="s">
        <v>131</v>
      </c>
      <c r="L94" s="132"/>
      <c r="M94" s="165"/>
      <c r="N94" s="166" t="s">
        <v>41</v>
      </c>
      <c r="O94" s="87"/>
      <c r="P94" s="167">
        <f>$O$94*$H$94</f>
        <v>0</v>
      </c>
      <c r="Q94" s="167">
        <v>0.00186</v>
      </c>
      <c r="R94" s="167">
        <f>$Q$94*$H$94</f>
        <v>0.00186</v>
      </c>
      <c r="S94" s="167">
        <v>0</v>
      </c>
      <c r="T94" s="168">
        <f>$S$94*$H$94</f>
        <v>0</v>
      </c>
      <c r="AR94" s="90" t="s">
        <v>193</v>
      </c>
      <c r="AT94" s="90" t="s">
        <v>127</v>
      </c>
      <c r="AU94" s="90" t="s">
        <v>78</v>
      </c>
      <c r="AY94" s="90" t="s">
        <v>124</v>
      </c>
      <c r="BE94" s="169">
        <f>IF($N$94="základní",$J$94,0)</f>
        <v>0</v>
      </c>
      <c r="BF94" s="169">
        <f>IF($N$94="snížená",$J$94,0)</f>
        <v>0</v>
      </c>
      <c r="BG94" s="169">
        <f>IF($N$94="zákl. přenesená",$J$94,0)</f>
        <v>0</v>
      </c>
      <c r="BH94" s="169">
        <f>IF($N$94="sníž. přenesená",$J$94,0)</f>
        <v>0</v>
      </c>
      <c r="BI94" s="169">
        <f>IF($N$94="nulová",$J$94,0)</f>
        <v>0</v>
      </c>
      <c r="BJ94" s="90" t="s">
        <v>21</v>
      </c>
      <c r="BK94" s="169">
        <f>ROUND($I$94*$H$94,2)</f>
        <v>0</v>
      </c>
      <c r="BL94" s="90" t="s">
        <v>193</v>
      </c>
      <c r="BM94" s="90" t="s">
        <v>541</v>
      </c>
    </row>
    <row r="95" spans="2:65" s="6" customFormat="1" ht="13.5" customHeight="1">
      <c r="B95" s="86"/>
      <c r="C95" s="161" t="s">
        <v>159</v>
      </c>
      <c r="D95" s="161" t="s">
        <v>127</v>
      </c>
      <c r="E95" s="159" t="s">
        <v>542</v>
      </c>
      <c r="F95" s="160" t="s">
        <v>543</v>
      </c>
      <c r="G95" s="161" t="s">
        <v>170</v>
      </c>
      <c r="H95" s="162">
        <v>11.9</v>
      </c>
      <c r="I95" s="163"/>
      <c r="J95" s="164">
        <f>ROUND($I$95*$H$95,2)</f>
        <v>0</v>
      </c>
      <c r="K95" s="160" t="s">
        <v>131</v>
      </c>
      <c r="L95" s="132"/>
      <c r="M95" s="165"/>
      <c r="N95" s="166" t="s">
        <v>41</v>
      </c>
      <c r="O95" s="87"/>
      <c r="P95" s="167">
        <f>$O$95*$H$95</f>
        <v>0</v>
      </c>
      <c r="Q95" s="167">
        <v>7E-05</v>
      </c>
      <c r="R95" s="167">
        <f>$Q$95*$H$95</f>
        <v>0.000833</v>
      </c>
      <c r="S95" s="167">
        <v>0</v>
      </c>
      <c r="T95" s="168">
        <f>$S$95*$H$95</f>
        <v>0</v>
      </c>
      <c r="AR95" s="90" t="s">
        <v>193</v>
      </c>
      <c r="AT95" s="90" t="s">
        <v>127</v>
      </c>
      <c r="AU95" s="90" t="s">
        <v>78</v>
      </c>
      <c r="AY95" s="90" t="s">
        <v>124</v>
      </c>
      <c r="BE95" s="169">
        <f>IF($N$95="základní",$J$95,0)</f>
        <v>0</v>
      </c>
      <c r="BF95" s="169">
        <f>IF($N$95="snížená",$J$95,0)</f>
        <v>0</v>
      </c>
      <c r="BG95" s="169">
        <f>IF($N$95="zákl. přenesená",$J$95,0)</f>
        <v>0</v>
      </c>
      <c r="BH95" s="169">
        <f>IF($N$95="sníž. přenesená",$J$95,0)</f>
        <v>0</v>
      </c>
      <c r="BI95" s="169">
        <f>IF($N$95="nulová",$J$95,0)</f>
        <v>0</v>
      </c>
      <c r="BJ95" s="90" t="s">
        <v>21</v>
      </c>
      <c r="BK95" s="169">
        <f>ROUND($I$95*$H$95,2)</f>
        <v>0</v>
      </c>
      <c r="BL95" s="90" t="s">
        <v>193</v>
      </c>
      <c r="BM95" s="90" t="s">
        <v>544</v>
      </c>
    </row>
    <row r="96" spans="2:65" s="6" customFormat="1" ht="13.5" customHeight="1">
      <c r="B96" s="86"/>
      <c r="C96" s="161" t="s">
        <v>163</v>
      </c>
      <c r="D96" s="161" t="s">
        <v>127</v>
      </c>
      <c r="E96" s="159" t="s">
        <v>545</v>
      </c>
      <c r="F96" s="160" t="s">
        <v>546</v>
      </c>
      <c r="G96" s="161" t="s">
        <v>511</v>
      </c>
      <c r="H96" s="162">
        <v>1</v>
      </c>
      <c r="I96" s="163"/>
      <c r="J96" s="164">
        <f>ROUND($I$96*$H$96,2)</f>
        <v>0</v>
      </c>
      <c r="K96" s="160" t="s">
        <v>131</v>
      </c>
      <c r="L96" s="132"/>
      <c r="M96" s="165"/>
      <c r="N96" s="166" t="s">
        <v>41</v>
      </c>
      <c r="O96" s="87"/>
      <c r="P96" s="167">
        <f>$O$96*$H$96</f>
        <v>0</v>
      </c>
      <c r="Q96" s="167">
        <v>0.02914</v>
      </c>
      <c r="R96" s="167">
        <f>$Q$96*$H$96</f>
        <v>0.02914</v>
      </c>
      <c r="S96" s="167">
        <v>0</v>
      </c>
      <c r="T96" s="168">
        <f>$S$96*$H$96</f>
        <v>0</v>
      </c>
      <c r="AR96" s="90" t="s">
        <v>193</v>
      </c>
      <c r="AT96" s="90" t="s">
        <v>127</v>
      </c>
      <c r="AU96" s="90" t="s">
        <v>78</v>
      </c>
      <c r="AY96" s="90" t="s">
        <v>124</v>
      </c>
      <c r="BE96" s="169">
        <f>IF($N$96="základní",$J$96,0)</f>
        <v>0</v>
      </c>
      <c r="BF96" s="169">
        <f>IF($N$96="snížená",$J$96,0)</f>
        <v>0</v>
      </c>
      <c r="BG96" s="169">
        <f>IF($N$96="zákl. přenesená",$J$96,0)</f>
        <v>0</v>
      </c>
      <c r="BH96" s="169">
        <f>IF($N$96="sníž. přenesená",$J$96,0)</f>
        <v>0</v>
      </c>
      <c r="BI96" s="169">
        <f>IF($N$96="nulová",$J$96,0)</f>
        <v>0</v>
      </c>
      <c r="BJ96" s="90" t="s">
        <v>21</v>
      </c>
      <c r="BK96" s="169">
        <f>ROUND($I$96*$H$96,2)</f>
        <v>0</v>
      </c>
      <c r="BL96" s="90" t="s">
        <v>193</v>
      </c>
      <c r="BM96" s="90" t="s">
        <v>547</v>
      </c>
    </row>
    <row r="97" spans="2:65" s="6" customFormat="1" ht="13.5" customHeight="1">
      <c r="B97" s="86"/>
      <c r="C97" s="161" t="s">
        <v>140</v>
      </c>
      <c r="D97" s="161" t="s">
        <v>127</v>
      </c>
      <c r="E97" s="159" t="s">
        <v>548</v>
      </c>
      <c r="F97" s="160" t="s">
        <v>549</v>
      </c>
      <c r="G97" s="161" t="s">
        <v>170</v>
      </c>
      <c r="H97" s="162">
        <v>11.9</v>
      </c>
      <c r="I97" s="163"/>
      <c r="J97" s="164">
        <f>ROUND($I$97*$H$97,2)</f>
        <v>0</v>
      </c>
      <c r="K97" s="160" t="s">
        <v>131</v>
      </c>
      <c r="L97" s="132"/>
      <c r="M97" s="165"/>
      <c r="N97" s="166" t="s">
        <v>41</v>
      </c>
      <c r="O97" s="87"/>
      <c r="P97" s="167">
        <f>$O$97*$H$97</f>
        <v>0</v>
      </c>
      <c r="Q97" s="167">
        <v>0.00019</v>
      </c>
      <c r="R97" s="167">
        <f>$Q$97*$H$97</f>
        <v>0.002261</v>
      </c>
      <c r="S97" s="167">
        <v>0</v>
      </c>
      <c r="T97" s="168">
        <f>$S$97*$H$97</f>
        <v>0</v>
      </c>
      <c r="AR97" s="90" t="s">
        <v>193</v>
      </c>
      <c r="AT97" s="90" t="s">
        <v>127</v>
      </c>
      <c r="AU97" s="90" t="s">
        <v>78</v>
      </c>
      <c r="AY97" s="90" t="s">
        <v>124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21</v>
      </c>
      <c r="BK97" s="169">
        <f>ROUND($I$97*$H$97,2)</f>
        <v>0</v>
      </c>
      <c r="BL97" s="90" t="s">
        <v>193</v>
      </c>
      <c r="BM97" s="90" t="s">
        <v>550</v>
      </c>
    </row>
    <row r="98" spans="2:65" s="6" customFormat="1" ht="13.5" customHeight="1">
      <c r="B98" s="86"/>
      <c r="C98" s="161" t="s">
        <v>26</v>
      </c>
      <c r="D98" s="161" t="s">
        <v>127</v>
      </c>
      <c r="E98" s="159" t="s">
        <v>551</v>
      </c>
      <c r="F98" s="160" t="s">
        <v>552</v>
      </c>
      <c r="G98" s="161" t="s">
        <v>130</v>
      </c>
      <c r="H98" s="162">
        <v>0.071</v>
      </c>
      <c r="I98" s="163"/>
      <c r="J98" s="164">
        <f>ROUND($I$98*$H$98,2)</f>
        <v>0</v>
      </c>
      <c r="K98" s="160" t="s">
        <v>131</v>
      </c>
      <c r="L98" s="132"/>
      <c r="M98" s="165"/>
      <c r="N98" s="201" t="s">
        <v>41</v>
      </c>
      <c r="O98" s="202"/>
      <c r="P98" s="203">
        <f>$O$98*$H$98</f>
        <v>0</v>
      </c>
      <c r="Q98" s="203">
        <v>0</v>
      </c>
      <c r="R98" s="203">
        <f>$Q$98*$H$98</f>
        <v>0</v>
      </c>
      <c r="S98" s="203">
        <v>0</v>
      </c>
      <c r="T98" s="204">
        <f>$S$98*$H$98</f>
        <v>0</v>
      </c>
      <c r="AR98" s="90" t="s">
        <v>193</v>
      </c>
      <c r="AT98" s="90" t="s">
        <v>127</v>
      </c>
      <c r="AU98" s="90" t="s">
        <v>78</v>
      </c>
      <c r="AY98" s="90" t="s">
        <v>124</v>
      </c>
      <c r="BE98" s="169">
        <f>IF($N$98="základní",$J$98,0)</f>
        <v>0</v>
      </c>
      <c r="BF98" s="169">
        <f>IF($N$98="snížená",$J$98,0)</f>
        <v>0</v>
      </c>
      <c r="BG98" s="169">
        <f>IF($N$98="zákl. přenesená",$J$98,0)</f>
        <v>0</v>
      </c>
      <c r="BH98" s="169">
        <f>IF($N$98="sníž. přenesená",$J$98,0)</f>
        <v>0</v>
      </c>
      <c r="BI98" s="169">
        <f>IF($N$98="nulová",$J$98,0)</f>
        <v>0</v>
      </c>
      <c r="BJ98" s="90" t="s">
        <v>21</v>
      </c>
      <c r="BK98" s="169">
        <f>ROUND($I$98*$H$98,2)</f>
        <v>0</v>
      </c>
      <c r="BL98" s="90" t="s">
        <v>193</v>
      </c>
      <c r="BM98" s="90" t="s">
        <v>553</v>
      </c>
    </row>
    <row r="99" spans="2:12" s="6" customFormat="1" ht="7.5" customHeight="1">
      <c r="B99" s="106"/>
      <c r="C99" s="107"/>
      <c r="D99" s="107"/>
      <c r="E99" s="107"/>
      <c r="F99" s="107"/>
      <c r="G99" s="107"/>
      <c r="H99" s="107"/>
      <c r="I99" s="108"/>
      <c r="J99" s="107"/>
      <c r="K99" s="107"/>
      <c r="L99" s="132"/>
    </row>
    <row r="154" s="2" customFormat="1" ht="12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8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261" customFormat="1" ht="45" customHeight="1">
      <c r="B3" s="258"/>
      <c r="C3" s="259" t="s">
        <v>561</v>
      </c>
      <c r="D3" s="259"/>
      <c r="E3" s="259"/>
      <c r="F3" s="259"/>
      <c r="G3" s="259"/>
      <c r="H3" s="259"/>
      <c r="I3" s="259"/>
      <c r="J3" s="259"/>
      <c r="K3" s="260"/>
    </row>
    <row r="4" spans="2:11" ht="25.5" customHeight="1">
      <c r="B4" s="262"/>
      <c r="C4" s="263" t="s">
        <v>562</v>
      </c>
      <c r="D4" s="263"/>
      <c r="E4" s="263"/>
      <c r="F4" s="263"/>
      <c r="G4" s="263"/>
      <c r="H4" s="263"/>
      <c r="I4" s="263"/>
      <c r="J4" s="263"/>
      <c r="K4" s="264"/>
    </row>
    <row r="5" spans="2:1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2"/>
      <c r="C6" s="266" t="s">
        <v>563</v>
      </c>
      <c r="D6" s="266"/>
      <c r="E6" s="266"/>
      <c r="F6" s="266"/>
      <c r="G6" s="266"/>
      <c r="H6" s="266"/>
      <c r="I6" s="266"/>
      <c r="J6" s="266"/>
      <c r="K6" s="264"/>
    </row>
    <row r="7" spans="2:11" ht="15" customHeight="1">
      <c r="B7" s="267"/>
      <c r="C7" s="266" t="s">
        <v>564</v>
      </c>
      <c r="D7" s="266"/>
      <c r="E7" s="266"/>
      <c r="F7" s="266"/>
      <c r="G7" s="266"/>
      <c r="H7" s="266"/>
      <c r="I7" s="266"/>
      <c r="J7" s="266"/>
      <c r="K7" s="264"/>
    </row>
    <row r="8" spans="2:11" ht="12.75" customHeight="1">
      <c r="B8" s="267"/>
      <c r="C8" s="268"/>
      <c r="D8" s="268"/>
      <c r="E8" s="268"/>
      <c r="F8" s="268"/>
      <c r="G8" s="268"/>
      <c r="H8" s="268"/>
      <c r="I8" s="268"/>
      <c r="J8" s="268"/>
      <c r="K8" s="264"/>
    </row>
    <row r="9" spans="2:11" ht="15" customHeight="1">
      <c r="B9" s="267"/>
      <c r="C9" s="266" t="s">
        <v>565</v>
      </c>
      <c r="D9" s="266"/>
      <c r="E9" s="266"/>
      <c r="F9" s="266"/>
      <c r="G9" s="266"/>
      <c r="H9" s="266"/>
      <c r="I9" s="266"/>
      <c r="J9" s="266"/>
      <c r="K9" s="264"/>
    </row>
    <row r="10" spans="2:11" ht="15" customHeight="1">
      <c r="B10" s="267"/>
      <c r="C10" s="268"/>
      <c r="D10" s="266" t="s">
        <v>566</v>
      </c>
      <c r="E10" s="266"/>
      <c r="F10" s="266"/>
      <c r="G10" s="266"/>
      <c r="H10" s="266"/>
      <c r="I10" s="266"/>
      <c r="J10" s="266"/>
      <c r="K10" s="264"/>
    </row>
    <row r="11" spans="2:11" ht="15" customHeight="1">
      <c r="B11" s="267"/>
      <c r="C11" s="269"/>
      <c r="D11" s="266" t="s">
        <v>567</v>
      </c>
      <c r="E11" s="266"/>
      <c r="F11" s="266"/>
      <c r="G11" s="266"/>
      <c r="H11" s="266"/>
      <c r="I11" s="266"/>
      <c r="J11" s="266"/>
      <c r="K11" s="264"/>
    </row>
    <row r="12" spans="2:11" ht="12.75" customHeight="1">
      <c r="B12" s="267"/>
      <c r="C12" s="269"/>
      <c r="D12" s="269"/>
      <c r="E12" s="269"/>
      <c r="F12" s="269"/>
      <c r="G12" s="269"/>
      <c r="H12" s="269"/>
      <c r="I12" s="269"/>
      <c r="J12" s="269"/>
      <c r="K12" s="264"/>
    </row>
    <row r="13" spans="2:11" ht="15" customHeight="1">
      <c r="B13" s="267"/>
      <c r="C13" s="269"/>
      <c r="D13" s="266" t="s">
        <v>568</v>
      </c>
      <c r="E13" s="266"/>
      <c r="F13" s="266"/>
      <c r="G13" s="266"/>
      <c r="H13" s="266"/>
      <c r="I13" s="266"/>
      <c r="J13" s="266"/>
      <c r="K13" s="264"/>
    </row>
    <row r="14" spans="2:11" ht="15" customHeight="1">
      <c r="B14" s="267"/>
      <c r="C14" s="269"/>
      <c r="D14" s="266" t="s">
        <v>569</v>
      </c>
      <c r="E14" s="266"/>
      <c r="F14" s="266"/>
      <c r="G14" s="266"/>
      <c r="H14" s="266"/>
      <c r="I14" s="266"/>
      <c r="J14" s="266"/>
      <c r="K14" s="264"/>
    </row>
    <row r="15" spans="2:11" ht="15" customHeight="1">
      <c r="B15" s="267"/>
      <c r="C15" s="269"/>
      <c r="D15" s="266" t="s">
        <v>570</v>
      </c>
      <c r="E15" s="266"/>
      <c r="F15" s="266"/>
      <c r="G15" s="266"/>
      <c r="H15" s="266"/>
      <c r="I15" s="266"/>
      <c r="J15" s="266"/>
      <c r="K15" s="264"/>
    </row>
    <row r="16" spans="2:11" ht="15" customHeight="1">
      <c r="B16" s="267"/>
      <c r="C16" s="269"/>
      <c r="D16" s="269"/>
      <c r="E16" s="270" t="s">
        <v>76</v>
      </c>
      <c r="F16" s="266" t="s">
        <v>571</v>
      </c>
      <c r="G16" s="266"/>
      <c r="H16" s="266"/>
      <c r="I16" s="266"/>
      <c r="J16" s="266"/>
      <c r="K16" s="264"/>
    </row>
    <row r="17" spans="2:11" ht="15" customHeight="1">
      <c r="B17" s="267"/>
      <c r="C17" s="269"/>
      <c r="D17" s="269"/>
      <c r="E17" s="270" t="s">
        <v>572</v>
      </c>
      <c r="F17" s="266" t="s">
        <v>573</v>
      </c>
      <c r="G17" s="266"/>
      <c r="H17" s="266"/>
      <c r="I17" s="266"/>
      <c r="J17" s="266"/>
      <c r="K17" s="264"/>
    </row>
    <row r="18" spans="2:11" ht="15" customHeight="1">
      <c r="B18" s="267"/>
      <c r="C18" s="269"/>
      <c r="D18" s="269"/>
      <c r="E18" s="270" t="s">
        <v>574</v>
      </c>
      <c r="F18" s="266" t="s">
        <v>575</v>
      </c>
      <c r="G18" s="266"/>
      <c r="H18" s="266"/>
      <c r="I18" s="266"/>
      <c r="J18" s="266"/>
      <c r="K18" s="264"/>
    </row>
    <row r="19" spans="2:11" ht="15" customHeight="1">
      <c r="B19" s="267"/>
      <c r="C19" s="269"/>
      <c r="D19" s="269"/>
      <c r="E19" s="270" t="s">
        <v>576</v>
      </c>
      <c r="F19" s="266" t="s">
        <v>577</v>
      </c>
      <c r="G19" s="266"/>
      <c r="H19" s="266"/>
      <c r="I19" s="266"/>
      <c r="J19" s="266"/>
      <c r="K19" s="264"/>
    </row>
    <row r="20" spans="2:11" ht="15" customHeight="1">
      <c r="B20" s="267"/>
      <c r="C20" s="269"/>
      <c r="D20" s="269"/>
      <c r="E20" s="270" t="s">
        <v>578</v>
      </c>
      <c r="F20" s="266" t="s">
        <v>579</v>
      </c>
      <c r="G20" s="266"/>
      <c r="H20" s="266"/>
      <c r="I20" s="266"/>
      <c r="J20" s="266"/>
      <c r="K20" s="264"/>
    </row>
    <row r="21" spans="2:11" ht="15" customHeight="1">
      <c r="B21" s="267"/>
      <c r="C21" s="269"/>
      <c r="D21" s="269"/>
      <c r="E21" s="270" t="s">
        <v>580</v>
      </c>
      <c r="F21" s="266" t="s">
        <v>581</v>
      </c>
      <c r="G21" s="266"/>
      <c r="H21" s="266"/>
      <c r="I21" s="266"/>
      <c r="J21" s="266"/>
      <c r="K21" s="264"/>
    </row>
    <row r="22" spans="2:11" ht="12.75" customHeight="1">
      <c r="B22" s="267"/>
      <c r="C22" s="269"/>
      <c r="D22" s="269"/>
      <c r="E22" s="269"/>
      <c r="F22" s="269"/>
      <c r="G22" s="269"/>
      <c r="H22" s="269"/>
      <c r="I22" s="269"/>
      <c r="J22" s="269"/>
      <c r="K22" s="264"/>
    </row>
    <row r="23" spans="2:11" ht="15" customHeight="1">
      <c r="B23" s="267"/>
      <c r="C23" s="266" t="s">
        <v>582</v>
      </c>
      <c r="D23" s="266"/>
      <c r="E23" s="266"/>
      <c r="F23" s="266"/>
      <c r="G23" s="266"/>
      <c r="H23" s="266"/>
      <c r="I23" s="266"/>
      <c r="J23" s="266"/>
      <c r="K23" s="264"/>
    </row>
    <row r="24" spans="2:11" ht="15" customHeight="1">
      <c r="B24" s="267"/>
      <c r="C24" s="266" t="s">
        <v>583</v>
      </c>
      <c r="D24" s="266"/>
      <c r="E24" s="266"/>
      <c r="F24" s="266"/>
      <c r="G24" s="266"/>
      <c r="H24" s="266"/>
      <c r="I24" s="266"/>
      <c r="J24" s="266"/>
      <c r="K24" s="264"/>
    </row>
    <row r="25" spans="2:11" ht="15" customHeight="1">
      <c r="B25" s="267"/>
      <c r="C25" s="268"/>
      <c r="D25" s="266" t="s">
        <v>584</v>
      </c>
      <c r="E25" s="266"/>
      <c r="F25" s="266"/>
      <c r="G25" s="266"/>
      <c r="H25" s="266"/>
      <c r="I25" s="266"/>
      <c r="J25" s="266"/>
      <c r="K25" s="264"/>
    </row>
    <row r="26" spans="2:11" ht="15" customHeight="1">
      <c r="B26" s="267"/>
      <c r="C26" s="269"/>
      <c r="D26" s="266" t="s">
        <v>585</v>
      </c>
      <c r="E26" s="266"/>
      <c r="F26" s="266"/>
      <c r="G26" s="266"/>
      <c r="H26" s="266"/>
      <c r="I26" s="266"/>
      <c r="J26" s="266"/>
      <c r="K26" s="264"/>
    </row>
    <row r="27" spans="2:11" ht="12.75" customHeight="1">
      <c r="B27" s="267"/>
      <c r="C27" s="269"/>
      <c r="D27" s="269"/>
      <c r="E27" s="269"/>
      <c r="F27" s="269"/>
      <c r="G27" s="269"/>
      <c r="H27" s="269"/>
      <c r="I27" s="269"/>
      <c r="J27" s="269"/>
      <c r="K27" s="264"/>
    </row>
    <row r="28" spans="2:11" ht="15" customHeight="1">
      <c r="B28" s="267"/>
      <c r="C28" s="269"/>
      <c r="D28" s="266" t="s">
        <v>586</v>
      </c>
      <c r="E28" s="266"/>
      <c r="F28" s="266"/>
      <c r="G28" s="266"/>
      <c r="H28" s="266"/>
      <c r="I28" s="266"/>
      <c r="J28" s="266"/>
      <c r="K28" s="264"/>
    </row>
    <row r="29" spans="2:11" ht="15" customHeight="1">
      <c r="B29" s="267"/>
      <c r="C29" s="269"/>
      <c r="D29" s="266" t="s">
        <v>587</v>
      </c>
      <c r="E29" s="266"/>
      <c r="F29" s="266"/>
      <c r="G29" s="266"/>
      <c r="H29" s="266"/>
      <c r="I29" s="266"/>
      <c r="J29" s="266"/>
      <c r="K29" s="264"/>
    </row>
    <row r="30" spans="2:11" ht="12.75" customHeight="1">
      <c r="B30" s="267"/>
      <c r="C30" s="269"/>
      <c r="D30" s="269"/>
      <c r="E30" s="269"/>
      <c r="F30" s="269"/>
      <c r="G30" s="269"/>
      <c r="H30" s="269"/>
      <c r="I30" s="269"/>
      <c r="J30" s="269"/>
      <c r="K30" s="264"/>
    </row>
    <row r="31" spans="2:11" ht="15" customHeight="1">
      <c r="B31" s="267"/>
      <c r="C31" s="269"/>
      <c r="D31" s="266" t="s">
        <v>588</v>
      </c>
      <c r="E31" s="266"/>
      <c r="F31" s="266"/>
      <c r="G31" s="266"/>
      <c r="H31" s="266"/>
      <c r="I31" s="266"/>
      <c r="J31" s="266"/>
      <c r="K31" s="264"/>
    </row>
    <row r="32" spans="2:11" ht="15" customHeight="1">
      <c r="B32" s="267"/>
      <c r="C32" s="269"/>
      <c r="D32" s="266" t="s">
        <v>589</v>
      </c>
      <c r="E32" s="266"/>
      <c r="F32" s="266"/>
      <c r="G32" s="266"/>
      <c r="H32" s="266"/>
      <c r="I32" s="266"/>
      <c r="J32" s="266"/>
      <c r="K32" s="264"/>
    </row>
    <row r="33" spans="2:11" ht="15" customHeight="1">
      <c r="B33" s="267"/>
      <c r="C33" s="269"/>
      <c r="D33" s="266" t="s">
        <v>590</v>
      </c>
      <c r="E33" s="266"/>
      <c r="F33" s="266"/>
      <c r="G33" s="266"/>
      <c r="H33" s="266"/>
      <c r="I33" s="266"/>
      <c r="J33" s="266"/>
      <c r="K33" s="264"/>
    </row>
    <row r="34" spans="2:11" ht="15" customHeight="1">
      <c r="B34" s="267"/>
      <c r="C34" s="269"/>
      <c r="D34" s="268"/>
      <c r="E34" s="271" t="s">
        <v>108</v>
      </c>
      <c r="F34" s="268"/>
      <c r="G34" s="266" t="s">
        <v>591</v>
      </c>
      <c r="H34" s="266"/>
      <c r="I34" s="266"/>
      <c r="J34" s="266"/>
      <c r="K34" s="264"/>
    </row>
    <row r="35" spans="2:11" ht="30.75" customHeight="1">
      <c r="B35" s="267"/>
      <c r="C35" s="269"/>
      <c r="D35" s="268"/>
      <c r="E35" s="271" t="s">
        <v>592</v>
      </c>
      <c r="F35" s="268"/>
      <c r="G35" s="266" t="s">
        <v>593</v>
      </c>
      <c r="H35" s="266"/>
      <c r="I35" s="266"/>
      <c r="J35" s="266"/>
      <c r="K35" s="264"/>
    </row>
    <row r="36" spans="2:11" ht="15" customHeight="1">
      <c r="B36" s="267"/>
      <c r="C36" s="269"/>
      <c r="D36" s="268"/>
      <c r="E36" s="271" t="s">
        <v>51</v>
      </c>
      <c r="F36" s="268"/>
      <c r="G36" s="266" t="s">
        <v>594</v>
      </c>
      <c r="H36" s="266"/>
      <c r="I36" s="266"/>
      <c r="J36" s="266"/>
      <c r="K36" s="264"/>
    </row>
    <row r="37" spans="2:11" ht="15" customHeight="1">
      <c r="B37" s="267"/>
      <c r="C37" s="269"/>
      <c r="D37" s="268"/>
      <c r="E37" s="271" t="s">
        <v>109</v>
      </c>
      <c r="F37" s="268"/>
      <c r="G37" s="266" t="s">
        <v>595</v>
      </c>
      <c r="H37" s="266"/>
      <c r="I37" s="266"/>
      <c r="J37" s="266"/>
      <c r="K37" s="264"/>
    </row>
    <row r="38" spans="2:11" ht="15" customHeight="1">
      <c r="B38" s="267"/>
      <c r="C38" s="269"/>
      <c r="D38" s="268"/>
      <c r="E38" s="271" t="s">
        <v>110</v>
      </c>
      <c r="F38" s="268"/>
      <c r="G38" s="266" t="s">
        <v>596</v>
      </c>
      <c r="H38" s="266"/>
      <c r="I38" s="266"/>
      <c r="J38" s="266"/>
      <c r="K38" s="264"/>
    </row>
    <row r="39" spans="2:11" ht="15" customHeight="1">
      <c r="B39" s="267"/>
      <c r="C39" s="269"/>
      <c r="D39" s="268"/>
      <c r="E39" s="271" t="s">
        <v>111</v>
      </c>
      <c r="F39" s="268"/>
      <c r="G39" s="266" t="s">
        <v>597</v>
      </c>
      <c r="H39" s="266"/>
      <c r="I39" s="266"/>
      <c r="J39" s="266"/>
      <c r="K39" s="264"/>
    </row>
    <row r="40" spans="2:11" ht="15" customHeight="1">
      <c r="B40" s="267"/>
      <c r="C40" s="269"/>
      <c r="D40" s="268"/>
      <c r="E40" s="271" t="s">
        <v>598</v>
      </c>
      <c r="F40" s="268"/>
      <c r="G40" s="266" t="s">
        <v>599</v>
      </c>
      <c r="H40" s="266"/>
      <c r="I40" s="266"/>
      <c r="J40" s="266"/>
      <c r="K40" s="264"/>
    </row>
    <row r="41" spans="2:11" ht="15" customHeight="1">
      <c r="B41" s="267"/>
      <c r="C41" s="269"/>
      <c r="D41" s="268"/>
      <c r="E41" s="271"/>
      <c r="F41" s="268"/>
      <c r="G41" s="266" t="s">
        <v>600</v>
      </c>
      <c r="H41" s="266"/>
      <c r="I41" s="266"/>
      <c r="J41" s="266"/>
      <c r="K41" s="264"/>
    </row>
    <row r="42" spans="2:11" ht="15" customHeight="1">
      <c r="B42" s="267"/>
      <c r="C42" s="269"/>
      <c r="D42" s="268"/>
      <c r="E42" s="271" t="s">
        <v>601</v>
      </c>
      <c r="F42" s="268"/>
      <c r="G42" s="266" t="s">
        <v>602</v>
      </c>
      <c r="H42" s="266"/>
      <c r="I42" s="266"/>
      <c r="J42" s="266"/>
      <c r="K42" s="264"/>
    </row>
    <row r="43" spans="2:11" ht="15" customHeight="1">
      <c r="B43" s="267"/>
      <c r="C43" s="269"/>
      <c r="D43" s="268"/>
      <c r="E43" s="271" t="s">
        <v>114</v>
      </c>
      <c r="F43" s="268"/>
      <c r="G43" s="266" t="s">
        <v>603</v>
      </c>
      <c r="H43" s="266"/>
      <c r="I43" s="266"/>
      <c r="J43" s="266"/>
      <c r="K43" s="264"/>
    </row>
    <row r="44" spans="2:11" ht="12.75" customHeight="1">
      <c r="B44" s="267"/>
      <c r="C44" s="269"/>
      <c r="D44" s="268"/>
      <c r="E44" s="268"/>
      <c r="F44" s="268"/>
      <c r="G44" s="268"/>
      <c r="H44" s="268"/>
      <c r="I44" s="268"/>
      <c r="J44" s="268"/>
      <c r="K44" s="264"/>
    </row>
    <row r="45" spans="2:11" ht="15" customHeight="1">
      <c r="B45" s="267"/>
      <c r="C45" s="269"/>
      <c r="D45" s="266" t="s">
        <v>604</v>
      </c>
      <c r="E45" s="266"/>
      <c r="F45" s="266"/>
      <c r="G45" s="266"/>
      <c r="H45" s="266"/>
      <c r="I45" s="266"/>
      <c r="J45" s="266"/>
      <c r="K45" s="264"/>
    </row>
    <row r="46" spans="2:11" ht="15" customHeight="1">
      <c r="B46" s="267"/>
      <c r="C46" s="269"/>
      <c r="D46" s="269"/>
      <c r="E46" s="266" t="s">
        <v>605</v>
      </c>
      <c r="F46" s="266"/>
      <c r="G46" s="266"/>
      <c r="H46" s="266"/>
      <c r="I46" s="266"/>
      <c r="J46" s="266"/>
      <c r="K46" s="264"/>
    </row>
    <row r="47" spans="2:11" ht="15" customHeight="1">
      <c r="B47" s="267"/>
      <c r="C47" s="269"/>
      <c r="D47" s="269"/>
      <c r="E47" s="266" t="s">
        <v>606</v>
      </c>
      <c r="F47" s="266"/>
      <c r="G47" s="266"/>
      <c r="H47" s="266"/>
      <c r="I47" s="266"/>
      <c r="J47" s="266"/>
      <c r="K47" s="264"/>
    </row>
    <row r="48" spans="2:11" ht="15" customHeight="1">
      <c r="B48" s="267"/>
      <c r="C48" s="269"/>
      <c r="D48" s="269"/>
      <c r="E48" s="266" t="s">
        <v>607</v>
      </c>
      <c r="F48" s="266"/>
      <c r="G48" s="266"/>
      <c r="H48" s="266"/>
      <c r="I48" s="266"/>
      <c r="J48" s="266"/>
      <c r="K48" s="264"/>
    </row>
    <row r="49" spans="2:11" ht="15" customHeight="1">
      <c r="B49" s="267"/>
      <c r="C49" s="269"/>
      <c r="D49" s="266" t="s">
        <v>608</v>
      </c>
      <c r="E49" s="266"/>
      <c r="F49" s="266"/>
      <c r="G49" s="266"/>
      <c r="H49" s="266"/>
      <c r="I49" s="266"/>
      <c r="J49" s="266"/>
      <c r="K49" s="264"/>
    </row>
    <row r="50" spans="2:11" ht="25.5" customHeight="1">
      <c r="B50" s="262"/>
      <c r="C50" s="263" t="s">
        <v>609</v>
      </c>
      <c r="D50" s="263"/>
      <c r="E50" s="263"/>
      <c r="F50" s="263"/>
      <c r="G50" s="263"/>
      <c r="H50" s="263"/>
      <c r="I50" s="263"/>
      <c r="J50" s="263"/>
      <c r="K50" s="264"/>
    </row>
    <row r="51" spans="2:11" ht="5.25" customHeight="1">
      <c r="B51" s="262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2"/>
      <c r="C52" s="266" t="s">
        <v>610</v>
      </c>
      <c r="D52" s="266"/>
      <c r="E52" s="266"/>
      <c r="F52" s="266"/>
      <c r="G52" s="266"/>
      <c r="H52" s="266"/>
      <c r="I52" s="266"/>
      <c r="J52" s="266"/>
      <c r="K52" s="264"/>
    </row>
    <row r="53" spans="2:11" ht="15" customHeight="1">
      <c r="B53" s="262"/>
      <c r="C53" s="266" t="s">
        <v>611</v>
      </c>
      <c r="D53" s="266"/>
      <c r="E53" s="266"/>
      <c r="F53" s="266"/>
      <c r="G53" s="266"/>
      <c r="H53" s="266"/>
      <c r="I53" s="266"/>
      <c r="J53" s="266"/>
      <c r="K53" s="264"/>
    </row>
    <row r="54" spans="2:11" ht="12.75" customHeight="1">
      <c r="B54" s="262"/>
      <c r="C54" s="268"/>
      <c r="D54" s="268"/>
      <c r="E54" s="268"/>
      <c r="F54" s="268"/>
      <c r="G54" s="268"/>
      <c r="H54" s="268"/>
      <c r="I54" s="268"/>
      <c r="J54" s="268"/>
      <c r="K54" s="264"/>
    </row>
    <row r="55" spans="2:11" ht="15" customHeight="1">
      <c r="B55" s="262"/>
      <c r="C55" s="266" t="s">
        <v>612</v>
      </c>
      <c r="D55" s="266"/>
      <c r="E55" s="266"/>
      <c r="F55" s="266"/>
      <c r="G55" s="266"/>
      <c r="H55" s="266"/>
      <c r="I55" s="266"/>
      <c r="J55" s="266"/>
      <c r="K55" s="264"/>
    </row>
    <row r="56" spans="2:11" ht="15" customHeight="1">
      <c r="B56" s="262"/>
      <c r="C56" s="269"/>
      <c r="D56" s="266" t="s">
        <v>613</v>
      </c>
      <c r="E56" s="266"/>
      <c r="F56" s="266"/>
      <c r="G56" s="266"/>
      <c r="H56" s="266"/>
      <c r="I56" s="266"/>
      <c r="J56" s="266"/>
      <c r="K56" s="264"/>
    </row>
    <row r="57" spans="2:11" ht="15" customHeight="1">
      <c r="B57" s="262"/>
      <c r="C57" s="269"/>
      <c r="D57" s="266" t="s">
        <v>614</v>
      </c>
      <c r="E57" s="266"/>
      <c r="F57" s="266"/>
      <c r="G57" s="266"/>
      <c r="H57" s="266"/>
      <c r="I57" s="266"/>
      <c r="J57" s="266"/>
      <c r="K57" s="264"/>
    </row>
    <row r="58" spans="2:11" ht="15" customHeight="1">
      <c r="B58" s="262"/>
      <c r="C58" s="269"/>
      <c r="D58" s="266" t="s">
        <v>615</v>
      </c>
      <c r="E58" s="266"/>
      <c r="F58" s="266"/>
      <c r="G58" s="266"/>
      <c r="H58" s="266"/>
      <c r="I58" s="266"/>
      <c r="J58" s="266"/>
      <c r="K58" s="264"/>
    </row>
    <row r="59" spans="2:11" ht="15" customHeight="1">
      <c r="B59" s="262"/>
      <c r="C59" s="269"/>
      <c r="D59" s="266" t="s">
        <v>616</v>
      </c>
      <c r="E59" s="266"/>
      <c r="F59" s="266"/>
      <c r="G59" s="266"/>
      <c r="H59" s="266"/>
      <c r="I59" s="266"/>
      <c r="J59" s="266"/>
      <c r="K59" s="264"/>
    </row>
    <row r="60" spans="2:11" ht="15" customHeight="1">
      <c r="B60" s="262"/>
      <c r="C60" s="269"/>
      <c r="D60" s="272" t="s">
        <v>617</v>
      </c>
      <c r="E60" s="272"/>
      <c r="F60" s="272"/>
      <c r="G60" s="272"/>
      <c r="H60" s="272"/>
      <c r="I60" s="272"/>
      <c r="J60" s="272"/>
      <c r="K60" s="264"/>
    </row>
    <row r="61" spans="2:11" ht="15" customHeight="1">
      <c r="B61" s="262"/>
      <c r="C61" s="269"/>
      <c r="D61" s="266" t="s">
        <v>618</v>
      </c>
      <c r="E61" s="266"/>
      <c r="F61" s="266"/>
      <c r="G61" s="266"/>
      <c r="H61" s="266"/>
      <c r="I61" s="266"/>
      <c r="J61" s="266"/>
      <c r="K61" s="264"/>
    </row>
    <row r="62" spans="2:11" ht="12.75" customHeight="1">
      <c r="B62" s="262"/>
      <c r="C62" s="269"/>
      <c r="D62" s="269"/>
      <c r="E62" s="273"/>
      <c r="F62" s="269"/>
      <c r="G62" s="269"/>
      <c r="H62" s="269"/>
      <c r="I62" s="269"/>
      <c r="J62" s="269"/>
      <c r="K62" s="264"/>
    </row>
    <row r="63" spans="2:11" ht="15" customHeight="1">
      <c r="B63" s="262"/>
      <c r="C63" s="269"/>
      <c r="D63" s="266" t="s">
        <v>619</v>
      </c>
      <c r="E63" s="266"/>
      <c r="F63" s="266"/>
      <c r="G63" s="266"/>
      <c r="H63" s="266"/>
      <c r="I63" s="266"/>
      <c r="J63" s="266"/>
      <c r="K63" s="264"/>
    </row>
    <row r="64" spans="2:11" ht="15" customHeight="1">
      <c r="B64" s="262"/>
      <c r="C64" s="269"/>
      <c r="D64" s="272" t="s">
        <v>620</v>
      </c>
      <c r="E64" s="272"/>
      <c r="F64" s="272"/>
      <c r="G64" s="272"/>
      <c r="H64" s="272"/>
      <c r="I64" s="272"/>
      <c r="J64" s="272"/>
      <c r="K64" s="264"/>
    </row>
    <row r="65" spans="2:11" ht="15" customHeight="1">
      <c r="B65" s="262"/>
      <c r="C65" s="269"/>
      <c r="D65" s="266" t="s">
        <v>621</v>
      </c>
      <c r="E65" s="266"/>
      <c r="F65" s="266"/>
      <c r="G65" s="266"/>
      <c r="H65" s="266"/>
      <c r="I65" s="266"/>
      <c r="J65" s="266"/>
      <c r="K65" s="264"/>
    </row>
    <row r="66" spans="2:11" ht="15" customHeight="1">
      <c r="B66" s="262"/>
      <c r="C66" s="269"/>
      <c r="D66" s="266" t="s">
        <v>622</v>
      </c>
      <c r="E66" s="266"/>
      <c r="F66" s="266"/>
      <c r="G66" s="266"/>
      <c r="H66" s="266"/>
      <c r="I66" s="266"/>
      <c r="J66" s="266"/>
      <c r="K66" s="264"/>
    </row>
    <row r="67" spans="2:11" ht="15" customHeight="1">
      <c r="B67" s="262"/>
      <c r="C67" s="269"/>
      <c r="D67" s="266" t="s">
        <v>623</v>
      </c>
      <c r="E67" s="266"/>
      <c r="F67" s="266"/>
      <c r="G67" s="266"/>
      <c r="H67" s="266"/>
      <c r="I67" s="266"/>
      <c r="J67" s="266"/>
      <c r="K67" s="264"/>
    </row>
    <row r="68" spans="2:11" ht="15" customHeight="1">
      <c r="B68" s="262"/>
      <c r="C68" s="269"/>
      <c r="D68" s="266" t="s">
        <v>624</v>
      </c>
      <c r="E68" s="266"/>
      <c r="F68" s="266"/>
      <c r="G68" s="266"/>
      <c r="H68" s="266"/>
      <c r="I68" s="266"/>
      <c r="J68" s="266"/>
      <c r="K68" s="264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283" t="s">
        <v>560</v>
      </c>
      <c r="D73" s="283"/>
      <c r="E73" s="283"/>
      <c r="F73" s="283"/>
      <c r="G73" s="283"/>
      <c r="H73" s="283"/>
      <c r="I73" s="283"/>
      <c r="J73" s="283"/>
      <c r="K73" s="284"/>
    </row>
    <row r="74" spans="2:11" ht="17.25" customHeight="1">
      <c r="B74" s="282"/>
      <c r="C74" s="285" t="s">
        <v>625</v>
      </c>
      <c r="D74" s="285"/>
      <c r="E74" s="285"/>
      <c r="F74" s="285" t="s">
        <v>626</v>
      </c>
      <c r="G74" s="286"/>
      <c r="H74" s="285" t="s">
        <v>109</v>
      </c>
      <c r="I74" s="285" t="s">
        <v>55</v>
      </c>
      <c r="J74" s="285" t="s">
        <v>627</v>
      </c>
      <c r="K74" s="284"/>
    </row>
    <row r="75" spans="2:11" ht="17.25" customHeight="1">
      <c r="B75" s="282"/>
      <c r="C75" s="287" t="s">
        <v>628</v>
      </c>
      <c r="D75" s="287"/>
      <c r="E75" s="287"/>
      <c r="F75" s="288" t="s">
        <v>629</v>
      </c>
      <c r="G75" s="289"/>
      <c r="H75" s="287"/>
      <c r="I75" s="287"/>
      <c r="J75" s="287" t="s">
        <v>630</v>
      </c>
      <c r="K75" s="284"/>
    </row>
    <row r="76" spans="2:11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2"/>
      <c r="C77" s="271" t="s">
        <v>51</v>
      </c>
      <c r="D77" s="290"/>
      <c r="E77" s="290"/>
      <c r="F77" s="292" t="s">
        <v>631</v>
      </c>
      <c r="G77" s="291"/>
      <c r="H77" s="271" t="s">
        <v>632</v>
      </c>
      <c r="I77" s="271" t="s">
        <v>633</v>
      </c>
      <c r="J77" s="271">
        <v>20</v>
      </c>
      <c r="K77" s="284"/>
    </row>
    <row r="78" spans="2:11" ht="15" customHeight="1">
      <c r="B78" s="282"/>
      <c r="C78" s="271" t="s">
        <v>634</v>
      </c>
      <c r="D78" s="271"/>
      <c r="E78" s="271"/>
      <c r="F78" s="292" t="s">
        <v>631</v>
      </c>
      <c r="G78" s="291"/>
      <c r="H78" s="271" t="s">
        <v>635</v>
      </c>
      <c r="I78" s="271" t="s">
        <v>633</v>
      </c>
      <c r="J78" s="271">
        <v>120</v>
      </c>
      <c r="K78" s="284"/>
    </row>
    <row r="79" spans="2:11" ht="15" customHeight="1">
      <c r="B79" s="293"/>
      <c r="C79" s="271" t="s">
        <v>636</v>
      </c>
      <c r="D79" s="271"/>
      <c r="E79" s="271"/>
      <c r="F79" s="292" t="s">
        <v>637</v>
      </c>
      <c r="G79" s="291"/>
      <c r="H79" s="271" t="s">
        <v>638</v>
      </c>
      <c r="I79" s="271" t="s">
        <v>633</v>
      </c>
      <c r="J79" s="271">
        <v>50</v>
      </c>
      <c r="K79" s="284"/>
    </row>
    <row r="80" spans="2:11" ht="15" customHeight="1">
      <c r="B80" s="293"/>
      <c r="C80" s="271" t="s">
        <v>639</v>
      </c>
      <c r="D80" s="271"/>
      <c r="E80" s="271"/>
      <c r="F80" s="292" t="s">
        <v>631</v>
      </c>
      <c r="G80" s="291"/>
      <c r="H80" s="271" t="s">
        <v>640</v>
      </c>
      <c r="I80" s="271" t="s">
        <v>641</v>
      </c>
      <c r="J80" s="271"/>
      <c r="K80" s="284"/>
    </row>
    <row r="81" spans="2:11" ht="15" customHeight="1">
      <c r="B81" s="293"/>
      <c r="C81" s="294" t="s">
        <v>642</v>
      </c>
      <c r="D81" s="294"/>
      <c r="E81" s="294"/>
      <c r="F81" s="295" t="s">
        <v>637</v>
      </c>
      <c r="G81" s="294"/>
      <c r="H81" s="294" t="s">
        <v>643</v>
      </c>
      <c r="I81" s="294" t="s">
        <v>633</v>
      </c>
      <c r="J81" s="294">
        <v>15</v>
      </c>
      <c r="K81" s="284"/>
    </row>
    <row r="82" spans="2:11" ht="15" customHeight="1">
      <c r="B82" s="293"/>
      <c r="C82" s="294" t="s">
        <v>644</v>
      </c>
      <c r="D82" s="294"/>
      <c r="E82" s="294"/>
      <c r="F82" s="295" t="s">
        <v>637</v>
      </c>
      <c r="G82" s="294"/>
      <c r="H82" s="294" t="s">
        <v>645</v>
      </c>
      <c r="I82" s="294" t="s">
        <v>633</v>
      </c>
      <c r="J82" s="294">
        <v>15</v>
      </c>
      <c r="K82" s="284"/>
    </row>
    <row r="83" spans="2:11" ht="15" customHeight="1">
      <c r="B83" s="293"/>
      <c r="C83" s="294" t="s">
        <v>646</v>
      </c>
      <c r="D83" s="294"/>
      <c r="E83" s="294"/>
      <c r="F83" s="295" t="s">
        <v>637</v>
      </c>
      <c r="G83" s="294"/>
      <c r="H83" s="294" t="s">
        <v>647</v>
      </c>
      <c r="I83" s="294" t="s">
        <v>633</v>
      </c>
      <c r="J83" s="294">
        <v>20</v>
      </c>
      <c r="K83" s="284"/>
    </row>
    <row r="84" spans="2:11" ht="15" customHeight="1">
      <c r="B84" s="293"/>
      <c r="C84" s="294" t="s">
        <v>648</v>
      </c>
      <c r="D84" s="294"/>
      <c r="E84" s="294"/>
      <c r="F84" s="295" t="s">
        <v>637</v>
      </c>
      <c r="G84" s="294"/>
      <c r="H84" s="294" t="s">
        <v>649</v>
      </c>
      <c r="I84" s="294" t="s">
        <v>633</v>
      </c>
      <c r="J84" s="294">
        <v>20</v>
      </c>
      <c r="K84" s="284"/>
    </row>
    <row r="85" spans="2:11" ht="15" customHeight="1">
      <c r="B85" s="293"/>
      <c r="C85" s="271" t="s">
        <v>650</v>
      </c>
      <c r="D85" s="271"/>
      <c r="E85" s="271"/>
      <c r="F85" s="292" t="s">
        <v>637</v>
      </c>
      <c r="G85" s="291"/>
      <c r="H85" s="271" t="s">
        <v>651</v>
      </c>
      <c r="I85" s="271" t="s">
        <v>633</v>
      </c>
      <c r="J85" s="271">
        <v>50</v>
      </c>
      <c r="K85" s="284"/>
    </row>
    <row r="86" spans="2:11" ht="15" customHeight="1">
      <c r="B86" s="293"/>
      <c r="C86" s="271" t="s">
        <v>652</v>
      </c>
      <c r="D86" s="271"/>
      <c r="E86" s="271"/>
      <c r="F86" s="292" t="s">
        <v>637</v>
      </c>
      <c r="G86" s="291"/>
      <c r="H86" s="271" t="s">
        <v>653</v>
      </c>
      <c r="I86" s="271" t="s">
        <v>633</v>
      </c>
      <c r="J86" s="271">
        <v>20</v>
      </c>
      <c r="K86" s="284"/>
    </row>
    <row r="87" spans="2:11" ht="15" customHeight="1">
      <c r="B87" s="293"/>
      <c r="C87" s="271" t="s">
        <v>654</v>
      </c>
      <c r="D87" s="271"/>
      <c r="E87" s="271"/>
      <c r="F87" s="292" t="s">
        <v>637</v>
      </c>
      <c r="G87" s="291"/>
      <c r="H87" s="271" t="s">
        <v>655</v>
      </c>
      <c r="I87" s="271" t="s">
        <v>633</v>
      </c>
      <c r="J87" s="271">
        <v>20</v>
      </c>
      <c r="K87" s="284"/>
    </row>
    <row r="88" spans="2:11" ht="15" customHeight="1">
      <c r="B88" s="293"/>
      <c r="C88" s="271" t="s">
        <v>656</v>
      </c>
      <c r="D88" s="271"/>
      <c r="E88" s="271"/>
      <c r="F88" s="292" t="s">
        <v>637</v>
      </c>
      <c r="G88" s="291"/>
      <c r="H88" s="271" t="s">
        <v>657</v>
      </c>
      <c r="I88" s="271" t="s">
        <v>633</v>
      </c>
      <c r="J88" s="271">
        <v>50</v>
      </c>
      <c r="K88" s="284"/>
    </row>
    <row r="89" spans="2:11" ht="15" customHeight="1">
      <c r="B89" s="293"/>
      <c r="C89" s="271" t="s">
        <v>658</v>
      </c>
      <c r="D89" s="271"/>
      <c r="E89" s="271"/>
      <c r="F89" s="292" t="s">
        <v>637</v>
      </c>
      <c r="G89" s="291"/>
      <c r="H89" s="271" t="s">
        <v>658</v>
      </c>
      <c r="I89" s="271" t="s">
        <v>633</v>
      </c>
      <c r="J89" s="271">
        <v>50</v>
      </c>
      <c r="K89" s="284"/>
    </row>
    <row r="90" spans="2:11" ht="15" customHeight="1">
      <c r="B90" s="293"/>
      <c r="C90" s="271" t="s">
        <v>115</v>
      </c>
      <c r="D90" s="271"/>
      <c r="E90" s="271"/>
      <c r="F90" s="292" t="s">
        <v>637</v>
      </c>
      <c r="G90" s="291"/>
      <c r="H90" s="271" t="s">
        <v>659</v>
      </c>
      <c r="I90" s="271" t="s">
        <v>633</v>
      </c>
      <c r="J90" s="271">
        <v>255</v>
      </c>
      <c r="K90" s="284"/>
    </row>
    <row r="91" spans="2:11" ht="15" customHeight="1">
      <c r="B91" s="293"/>
      <c r="C91" s="271" t="s">
        <v>660</v>
      </c>
      <c r="D91" s="271"/>
      <c r="E91" s="271"/>
      <c r="F91" s="292" t="s">
        <v>631</v>
      </c>
      <c r="G91" s="291"/>
      <c r="H91" s="271" t="s">
        <v>661</v>
      </c>
      <c r="I91" s="271" t="s">
        <v>662</v>
      </c>
      <c r="J91" s="271"/>
      <c r="K91" s="284"/>
    </row>
    <row r="92" spans="2:11" ht="15" customHeight="1">
      <c r="B92" s="293"/>
      <c r="C92" s="271" t="s">
        <v>663</v>
      </c>
      <c r="D92" s="271"/>
      <c r="E92" s="271"/>
      <c r="F92" s="292" t="s">
        <v>631</v>
      </c>
      <c r="G92" s="291"/>
      <c r="H92" s="271" t="s">
        <v>664</v>
      </c>
      <c r="I92" s="271" t="s">
        <v>665</v>
      </c>
      <c r="J92" s="271"/>
      <c r="K92" s="284"/>
    </row>
    <row r="93" spans="2:11" ht="15" customHeight="1">
      <c r="B93" s="293"/>
      <c r="C93" s="271" t="s">
        <v>666</v>
      </c>
      <c r="D93" s="271"/>
      <c r="E93" s="271"/>
      <c r="F93" s="292" t="s">
        <v>631</v>
      </c>
      <c r="G93" s="291"/>
      <c r="H93" s="271" t="s">
        <v>666</v>
      </c>
      <c r="I93" s="271" t="s">
        <v>665</v>
      </c>
      <c r="J93" s="271"/>
      <c r="K93" s="284"/>
    </row>
    <row r="94" spans="2:11" ht="15" customHeight="1">
      <c r="B94" s="293"/>
      <c r="C94" s="271" t="s">
        <v>36</v>
      </c>
      <c r="D94" s="271"/>
      <c r="E94" s="271"/>
      <c r="F94" s="292" t="s">
        <v>631</v>
      </c>
      <c r="G94" s="291"/>
      <c r="H94" s="271" t="s">
        <v>667</v>
      </c>
      <c r="I94" s="271" t="s">
        <v>665</v>
      </c>
      <c r="J94" s="271"/>
      <c r="K94" s="284"/>
    </row>
    <row r="95" spans="2:11" ht="15" customHeight="1">
      <c r="B95" s="293"/>
      <c r="C95" s="271" t="s">
        <v>46</v>
      </c>
      <c r="D95" s="271"/>
      <c r="E95" s="271"/>
      <c r="F95" s="292" t="s">
        <v>631</v>
      </c>
      <c r="G95" s="291"/>
      <c r="H95" s="271" t="s">
        <v>668</v>
      </c>
      <c r="I95" s="271" t="s">
        <v>665</v>
      </c>
      <c r="J95" s="271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283" t="s">
        <v>669</v>
      </c>
      <c r="D100" s="283"/>
      <c r="E100" s="283"/>
      <c r="F100" s="283"/>
      <c r="G100" s="283"/>
      <c r="H100" s="283"/>
      <c r="I100" s="283"/>
      <c r="J100" s="283"/>
      <c r="K100" s="284"/>
    </row>
    <row r="101" spans="2:11" ht="17.25" customHeight="1">
      <c r="B101" s="282"/>
      <c r="C101" s="285" t="s">
        <v>625</v>
      </c>
      <c r="D101" s="285"/>
      <c r="E101" s="285"/>
      <c r="F101" s="285" t="s">
        <v>626</v>
      </c>
      <c r="G101" s="286"/>
      <c r="H101" s="285" t="s">
        <v>109</v>
      </c>
      <c r="I101" s="285" t="s">
        <v>55</v>
      </c>
      <c r="J101" s="285" t="s">
        <v>627</v>
      </c>
      <c r="K101" s="284"/>
    </row>
    <row r="102" spans="2:11" ht="17.25" customHeight="1">
      <c r="B102" s="282"/>
      <c r="C102" s="287" t="s">
        <v>628</v>
      </c>
      <c r="D102" s="287"/>
      <c r="E102" s="287"/>
      <c r="F102" s="288" t="s">
        <v>629</v>
      </c>
      <c r="G102" s="289"/>
      <c r="H102" s="287"/>
      <c r="I102" s="287"/>
      <c r="J102" s="287" t="s">
        <v>630</v>
      </c>
      <c r="K102" s="284"/>
    </row>
    <row r="103" spans="2:11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2"/>
      <c r="C104" s="271" t="s">
        <v>51</v>
      </c>
      <c r="D104" s="290"/>
      <c r="E104" s="290"/>
      <c r="F104" s="292" t="s">
        <v>631</v>
      </c>
      <c r="G104" s="301"/>
      <c r="H104" s="271" t="s">
        <v>670</v>
      </c>
      <c r="I104" s="271" t="s">
        <v>633</v>
      </c>
      <c r="J104" s="271">
        <v>20</v>
      </c>
      <c r="K104" s="284"/>
    </row>
    <row r="105" spans="2:11" ht="15" customHeight="1">
      <c r="B105" s="282"/>
      <c r="C105" s="271" t="s">
        <v>634</v>
      </c>
      <c r="D105" s="271"/>
      <c r="E105" s="271"/>
      <c r="F105" s="292" t="s">
        <v>631</v>
      </c>
      <c r="G105" s="271"/>
      <c r="H105" s="271" t="s">
        <v>670</v>
      </c>
      <c r="I105" s="271" t="s">
        <v>633</v>
      </c>
      <c r="J105" s="271">
        <v>120</v>
      </c>
      <c r="K105" s="284"/>
    </row>
    <row r="106" spans="2:11" ht="15" customHeight="1">
      <c r="B106" s="293"/>
      <c r="C106" s="271" t="s">
        <v>636</v>
      </c>
      <c r="D106" s="271"/>
      <c r="E106" s="271"/>
      <c r="F106" s="292" t="s">
        <v>637</v>
      </c>
      <c r="G106" s="271"/>
      <c r="H106" s="271" t="s">
        <v>670</v>
      </c>
      <c r="I106" s="271" t="s">
        <v>633</v>
      </c>
      <c r="J106" s="271">
        <v>50</v>
      </c>
      <c r="K106" s="284"/>
    </row>
    <row r="107" spans="2:11" ht="15" customHeight="1">
      <c r="B107" s="293"/>
      <c r="C107" s="271" t="s">
        <v>639</v>
      </c>
      <c r="D107" s="271"/>
      <c r="E107" s="271"/>
      <c r="F107" s="292" t="s">
        <v>631</v>
      </c>
      <c r="G107" s="271"/>
      <c r="H107" s="271" t="s">
        <v>670</v>
      </c>
      <c r="I107" s="271" t="s">
        <v>641</v>
      </c>
      <c r="J107" s="271"/>
      <c r="K107" s="284"/>
    </row>
    <row r="108" spans="2:11" ht="15" customHeight="1">
      <c r="B108" s="293"/>
      <c r="C108" s="271" t="s">
        <v>650</v>
      </c>
      <c r="D108" s="271"/>
      <c r="E108" s="271"/>
      <c r="F108" s="292" t="s">
        <v>637</v>
      </c>
      <c r="G108" s="271"/>
      <c r="H108" s="271" t="s">
        <v>670</v>
      </c>
      <c r="I108" s="271" t="s">
        <v>633</v>
      </c>
      <c r="J108" s="271">
        <v>50</v>
      </c>
      <c r="K108" s="284"/>
    </row>
    <row r="109" spans="2:11" ht="15" customHeight="1">
      <c r="B109" s="293"/>
      <c r="C109" s="271" t="s">
        <v>658</v>
      </c>
      <c r="D109" s="271"/>
      <c r="E109" s="271"/>
      <c r="F109" s="292" t="s">
        <v>637</v>
      </c>
      <c r="G109" s="271"/>
      <c r="H109" s="271" t="s">
        <v>670</v>
      </c>
      <c r="I109" s="271" t="s">
        <v>633</v>
      </c>
      <c r="J109" s="271">
        <v>50</v>
      </c>
      <c r="K109" s="284"/>
    </row>
    <row r="110" spans="2:11" ht="15" customHeight="1">
      <c r="B110" s="293"/>
      <c r="C110" s="271" t="s">
        <v>656</v>
      </c>
      <c r="D110" s="271"/>
      <c r="E110" s="271"/>
      <c r="F110" s="292" t="s">
        <v>637</v>
      </c>
      <c r="G110" s="271"/>
      <c r="H110" s="271" t="s">
        <v>670</v>
      </c>
      <c r="I110" s="271" t="s">
        <v>633</v>
      </c>
      <c r="J110" s="271">
        <v>50</v>
      </c>
      <c r="K110" s="284"/>
    </row>
    <row r="111" spans="2:11" ht="15" customHeight="1">
      <c r="B111" s="293"/>
      <c r="C111" s="271" t="s">
        <v>51</v>
      </c>
      <c r="D111" s="271"/>
      <c r="E111" s="271"/>
      <c r="F111" s="292" t="s">
        <v>631</v>
      </c>
      <c r="G111" s="271"/>
      <c r="H111" s="271" t="s">
        <v>671</v>
      </c>
      <c r="I111" s="271" t="s">
        <v>633</v>
      </c>
      <c r="J111" s="271">
        <v>20</v>
      </c>
      <c r="K111" s="284"/>
    </row>
    <row r="112" spans="2:11" ht="15" customHeight="1">
      <c r="B112" s="293"/>
      <c r="C112" s="271" t="s">
        <v>672</v>
      </c>
      <c r="D112" s="271"/>
      <c r="E112" s="271"/>
      <c r="F112" s="292" t="s">
        <v>631</v>
      </c>
      <c r="G112" s="271"/>
      <c r="H112" s="271" t="s">
        <v>673</v>
      </c>
      <c r="I112" s="271" t="s">
        <v>633</v>
      </c>
      <c r="J112" s="271">
        <v>120</v>
      </c>
      <c r="K112" s="284"/>
    </row>
    <row r="113" spans="2:11" ht="15" customHeight="1">
      <c r="B113" s="293"/>
      <c r="C113" s="271" t="s">
        <v>36</v>
      </c>
      <c r="D113" s="271"/>
      <c r="E113" s="271"/>
      <c r="F113" s="292" t="s">
        <v>631</v>
      </c>
      <c r="G113" s="271"/>
      <c r="H113" s="271" t="s">
        <v>674</v>
      </c>
      <c r="I113" s="271" t="s">
        <v>665</v>
      </c>
      <c r="J113" s="271"/>
      <c r="K113" s="284"/>
    </row>
    <row r="114" spans="2:11" ht="15" customHeight="1">
      <c r="B114" s="293"/>
      <c r="C114" s="271" t="s">
        <v>46</v>
      </c>
      <c r="D114" s="271"/>
      <c r="E114" s="271"/>
      <c r="F114" s="292" t="s">
        <v>631</v>
      </c>
      <c r="G114" s="271"/>
      <c r="H114" s="271" t="s">
        <v>675</v>
      </c>
      <c r="I114" s="271" t="s">
        <v>665</v>
      </c>
      <c r="J114" s="271"/>
      <c r="K114" s="284"/>
    </row>
    <row r="115" spans="2:11" ht="15" customHeight="1">
      <c r="B115" s="293"/>
      <c r="C115" s="271" t="s">
        <v>55</v>
      </c>
      <c r="D115" s="271"/>
      <c r="E115" s="271"/>
      <c r="F115" s="292" t="s">
        <v>631</v>
      </c>
      <c r="G115" s="271"/>
      <c r="H115" s="271" t="s">
        <v>676</v>
      </c>
      <c r="I115" s="271" t="s">
        <v>677</v>
      </c>
      <c r="J115" s="271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8"/>
      <c r="D117" s="268"/>
      <c r="E117" s="268"/>
      <c r="F117" s="304"/>
      <c r="G117" s="268"/>
      <c r="H117" s="268"/>
      <c r="I117" s="268"/>
      <c r="J117" s="268"/>
      <c r="K117" s="303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259" t="s">
        <v>678</v>
      </c>
      <c r="D120" s="259"/>
      <c r="E120" s="259"/>
      <c r="F120" s="259"/>
      <c r="G120" s="259"/>
      <c r="H120" s="259"/>
      <c r="I120" s="259"/>
      <c r="J120" s="259"/>
      <c r="K120" s="309"/>
    </row>
    <row r="121" spans="2:11" ht="17.25" customHeight="1">
      <c r="B121" s="310"/>
      <c r="C121" s="285" t="s">
        <v>625</v>
      </c>
      <c r="D121" s="285"/>
      <c r="E121" s="285"/>
      <c r="F121" s="285" t="s">
        <v>626</v>
      </c>
      <c r="G121" s="286"/>
      <c r="H121" s="285" t="s">
        <v>109</v>
      </c>
      <c r="I121" s="285" t="s">
        <v>55</v>
      </c>
      <c r="J121" s="285" t="s">
        <v>627</v>
      </c>
      <c r="K121" s="311"/>
    </row>
    <row r="122" spans="2:11" ht="17.25" customHeight="1">
      <c r="B122" s="310"/>
      <c r="C122" s="287" t="s">
        <v>628</v>
      </c>
      <c r="D122" s="287"/>
      <c r="E122" s="287"/>
      <c r="F122" s="288" t="s">
        <v>629</v>
      </c>
      <c r="G122" s="289"/>
      <c r="H122" s="287"/>
      <c r="I122" s="287"/>
      <c r="J122" s="287" t="s">
        <v>630</v>
      </c>
      <c r="K122" s="311"/>
    </row>
    <row r="123" spans="2:11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spans="2:11" ht="15" customHeight="1">
      <c r="B124" s="312"/>
      <c r="C124" s="271" t="s">
        <v>634</v>
      </c>
      <c r="D124" s="290"/>
      <c r="E124" s="290"/>
      <c r="F124" s="292" t="s">
        <v>631</v>
      </c>
      <c r="G124" s="271"/>
      <c r="H124" s="271" t="s">
        <v>670</v>
      </c>
      <c r="I124" s="271" t="s">
        <v>633</v>
      </c>
      <c r="J124" s="271">
        <v>120</v>
      </c>
      <c r="K124" s="314"/>
    </row>
    <row r="125" spans="2:11" ht="15" customHeight="1">
      <c r="B125" s="312"/>
      <c r="C125" s="271" t="s">
        <v>679</v>
      </c>
      <c r="D125" s="271"/>
      <c r="E125" s="271"/>
      <c r="F125" s="292" t="s">
        <v>631</v>
      </c>
      <c r="G125" s="271"/>
      <c r="H125" s="271" t="s">
        <v>680</v>
      </c>
      <c r="I125" s="271" t="s">
        <v>633</v>
      </c>
      <c r="J125" s="271" t="s">
        <v>681</v>
      </c>
      <c r="K125" s="314"/>
    </row>
    <row r="126" spans="2:11" ht="15" customHeight="1">
      <c r="B126" s="312"/>
      <c r="C126" s="271" t="s">
        <v>580</v>
      </c>
      <c r="D126" s="271"/>
      <c r="E126" s="271"/>
      <c r="F126" s="292" t="s">
        <v>631</v>
      </c>
      <c r="G126" s="271"/>
      <c r="H126" s="271" t="s">
        <v>682</v>
      </c>
      <c r="I126" s="271" t="s">
        <v>633</v>
      </c>
      <c r="J126" s="271" t="s">
        <v>681</v>
      </c>
      <c r="K126" s="314"/>
    </row>
    <row r="127" spans="2:11" ht="15" customHeight="1">
      <c r="B127" s="312"/>
      <c r="C127" s="271" t="s">
        <v>642</v>
      </c>
      <c r="D127" s="271"/>
      <c r="E127" s="271"/>
      <c r="F127" s="292" t="s">
        <v>637</v>
      </c>
      <c r="G127" s="271"/>
      <c r="H127" s="271" t="s">
        <v>643</v>
      </c>
      <c r="I127" s="271" t="s">
        <v>633</v>
      </c>
      <c r="J127" s="271">
        <v>15</v>
      </c>
      <c r="K127" s="314"/>
    </row>
    <row r="128" spans="2:11" ht="15" customHeight="1">
      <c r="B128" s="312"/>
      <c r="C128" s="294" t="s">
        <v>644</v>
      </c>
      <c r="D128" s="294"/>
      <c r="E128" s="294"/>
      <c r="F128" s="295" t="s">
        <v>637</v>
      </c>
      <c r="G128" s="294"/>
      <c r="H128" s="294" t="s">
        <v>645</v>
      </c>
      <c r="I128" s="294" t="s">
        <v>633</v>
      </c>
      <c r="J128" s="294">
        <v>15</v>
      </c>
      <c r="K128" s="314"/>
    </row>
    <row r="129" spans="2:11" ht="15" customHeight="1">
      <c r="B129" s="312"/>
      <c r="C129" s="294" t="s">
        <v>646</v>
      </c>
      <c r="D129" s="294"/>
      <c r="E129" s="294"/>
      <c r="F129" s="295" t="s">
        <v>637</v>
      </c>
      <c r="G129" s="294"/>
      <c r="H129" s="294" t="s">
        <v>647</v>
      </c>
      <c r="I129" s="294" t="s">
        <v>633</v>
      </c>
      <c r="J129" s="294">
        <v>20</v>
      </c>
      <c r="K129" s="314"/>
    </row>
    <row r="130" spans="2:11" ht="15" customHeight="1">
      <c r="B130" s="312"/>
      <c r="C130" s="294" t="s">
        <v>648</v>
      </c>
      <c r="D130" s="294"/>
      <c r="E130" s="294"/>
      <c r="F130" s="295" t="s">
        <v>637</v>
      </c>
      <c r="G130" s="294"/>
      <c r="H130" s="294" t="s">
        <v>649</v>
      </c>
      <c r="I130" s="294" t="s">
        <v>633</v>
      </c>
      <c r="J130" s="294">
        <v>20</v>
      </c>
      <c r="K130" s="314"/>
    </row>
    <row r="131" spans="2:11" ht="15" customHeight="1">
      <c r="B131" s="312"/>
      <c r="C131" s="271" t="s">
        <v>636</v>
      </c>
      <c r="D131" s="271"/>
      <c r="E131" s="271"/>
      <c r="F131" s="292" t="s">
        <v>637</v>
      </c>
      <c r="G131" s="271"/>
      <c r="H131" s="271" t="s">
        <v>670</v>
      </c>
      <c r="I131" s="271" t="s">
        <v>633</v>
      </c>
      <c r="J131" s="271">
        <v>50</v>
      </c>
      <c r="K131" s="314"/>
    </row>
    <row r="132" spans="2:11" ht="15" customHeight="1">
      <c r="B132" s="312"/>
      <c r="C132" s="271" t="s">
        <v>650</v>
      </c>
      <c r="D132" s="271"/>
      <c r="E132" s="271"/>
      <c r="F132" s="292" t="s">
        <v>637</v>
      </c>
      <c r="G132" s="271"/>
      <c r="H132" s="271" t="s">
        <v>670</v>
      </c>
      <c r="I132" s="271" t="s">
        <v>633</v>
      </c>
      <c r="J132" s="271">
        <v>50</v>
      </c>
      <c r="K132" s="314"/>
    </row>
    <row r="133" spans="2:11" ht="15" customHeight="1">
      <c r="B133" s="312"/>
      <c r="C133" s="271" t="s">
        <v>656</v>
      </c>
      <c r="D133" s="271"/>
      <c r="E133" s="271"/>
      <c r="F133" s="292" t="s">
        <v>637</v>
      </c>
      <c r="G133" s="271"/>
      <c r="H133" s="271" t="s">
        <v>670</v>
      </c>
      <c r="I133" s="271" t="s">
        <v>633</v>
      </c>
      <c r="J133" s="271">
        <v>50</v>
      </c>
      <c r="K133" s="314"/>
    </row>
    <row r="134" spans="2:11" ht="15" customHeight="1">
      <c r="B134" s="312"/>
      <c r="C134" s="271" t="s">
        <v>658</v>
      </c>
      <c r="D134" s="271"/>
      <c r="E134" s="271"/>
      <c r="F134" s="292" t="s">
        <v>637</v>
      </c>
      <c r="G134" s="271"/>
      <c r="H134" s="271" t="s">
        <v>670</v>
      </c>
      <c r="I134" s="271" t="s">
        <v>633</v>
      </c>
      <c r="J134" s="271">
        <v>50</v>
      </c>
      <c r="K134" s="314"/>
    </row>
    <row r="135" spans="2:11" ht="15" customHeight="1">
      <c r="B135" s="312"/>
      <c r="C135" s="271" t="s">
        <v>115</v>
      </c>
      <c r="D135" s="271"/>
      <c r="E135" s="271"/>
      <c r="F135" s="292" t="s">
        <v>637</v>
      </c>
      <c r="G135" s="271"/>
      <c r="H135" s="271" t="s">
        <v>683</v>
      </c>
      <c r="I135" s="271" t="s">
        <v>633</v>
      </c>
      <c r="J135" s="271">
        <v>255</v>
      </c>
      <c r="K135" s="314"/>
    </row>
    <row r="136" spans="2:11" ht="15" customHeight="1">
      <c r="B136" s="312"/>
      <c r="C136" s="271" t="s">
        <v>660</v>
      </c>
      <c r="D136" s="271"/>
      <c r="E136" s="271"/>
      <c r="F136" s="292" t="s">
        <v>631</v>
      </c>
      <c r="G136" s="271"/>
      <c r="H136" s="271" t="s">
        <v>684</v>
      </c>
      <c r="I136" s="271" t="s">
        <v>662</v>
      </c>
      <c r="J136" s="271"/>
      <c r="K136" s="314"/>
    </row>
    <row r="137" spans="2:11" ht="15" customHeight="1">
      <c r="B137" s="312"/>
      <c r="C137" s="271" t="s">
        <v>663</v>
      </c>
      <c r="D137" s="271"/>
      <c r="E137" s="271"/>
      <c r="F137" s="292" t="s">
        <v>631</v>
      </c>
      <c r="G137" s="271"/>
      <c r="H137" s="271" t="s">
        <v>685</v>
      </c>
      <c r="I137" s="271" t="s">
        <v>665</v>
      </c>
      <c r="J137" s="271"/>
      <c r="K137" s="314"/>
    </row>
    <row r="138" spans="2:11" ht="15" customHeight="1">
      <c r="B138" s="312"/>
      <c r="C138" s="271" t="s">
        <v>666</v>
      </c>
      <c r="D138" s="271"/>
      <c r="E138" s="271"/>
      <c r="F138" s="292" t="s">
        <v>631</v>
      </c>
      <c r="G138" s="271"/>
      <c r="H138" s="271" t="s">
        <v>666</v>
      </c>
      <c r="I138" s="271" t="s">
        <v>665</v>
      </c>
      <c r="J138" s="271"/>
      <c r="K138" s="314"/>
    </row>
    <row r="139" spans="2:11" ht="15" customHeight="1">
      <c r="B139" s="312"/>
      <c r="C139" s="271" t="s">
        <v>36</v>
      </c>
      <c r="D139" s="271"/>
      <c r="E139" s="271"/>
      <c r="F139" s="292" t="s">
        <v>631</v>
      </c>
      <c r="G139" s="271"/>
      <c r="H139" s="271" t="s">
        <v>686</v>
      </c>
      <c r="I139" s="271" t="s">
        <v>665</v>
      </c>
      <c r="J139" s="271"/>
      <c r="K139" s="314"/>
    </row>
    <row r="140" spans="2:11" ht="15" customHeight="1">
      <c r="B140" s="312"/>
      <c r="C140" s="271" t="s">
        <v>687</v>
      </c>
      <c r="D140" s="271"/>
      <c r="E140" s="271"/>
      <c r="F140" s="292" t="s">
        <v>631</v>
      </c>
      <c r="G140" s="271"/>
      <c r="H140" s="271" t="s">
        <v>688</v>
      </c>
      <c r="I140" s="271" t="s">
        <v>665</v>
      </c>
      <c r="J140" s="271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8"/>
      <c r="C142" s="268"/>
      <c r="D142" s="268"/>
      <c r="E142" s="268"/>
      <c r="F142" s="304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283" t="s">
        <v>689</v>
      </c>
      <c r="D145" s="283"/>
      <c r="E145" s="283"/>
      <c r="F145" s="283"/>
      <c r="G145" s="283"/>
      <c r="H145" s="283"/>
      <c r="I145" s="283"/>
      <c r="J145" s="283"/>
      <c r="K145" s="284"/>
    </row>
    <row r="146" spans="2:11" ht="17.25" customHeight="1">
      <c r="B146" s="282"/>
      <c r="C146" s="285" t="s">
        <v>625</v>
      </c>
      <c r="D146" s="285"/>
      <c r="E146" s="285"/>
      <c r="F146" s="285" t="s">
        <v>626</v>
      </c>
      <c r="G146" s="286"/>
      <c r="H146" s="285" t="s">
        <v>109</v>
      </c>
      <c r="I146" s="285" t="s">
        <v>55</v>
      </c>
      <c r="J146" s="285" t="s">
        <v>627</v>
      </c>
      <c r="K146" s="284"/>
    </row>
    <row r="147" spans="2:11" ht="17.25" customHeight="1">
      <c r="B147" s="282"/>
      <c r="C147" s="287" t="s">
        <v>628</v>
      </c>
      <c r="D147" s="287"/>
      <c r="E147" s="287"/>
      <c r="F147" s="288" t="s">
        <v>629</v>
      </c>
      <c r="G147" s="289"/>
      <c r="H147" s="287"/>
      <c r="I147" s="287"/>
      <c r="J147" s="287" t="s">
        <v>630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634</v>
      </c>
      <c r="D149" s="271"/>
      <c r="E149" s="271"/>
      <c r="F149" s="319" t="s">
        <v>631</v>
      </c>
      <c r="G149" s="271"/>
      <c r="H149" s="318" t="s">
        <v>670</v>
      </c>
      <c r="I149" s="318" t="s">
        <v>633</v>
      </c>
      <c r="J149" s="318">
        <v>120</v>
      </c>
      <c r="K149" s="314"/>
    </row>
    <row r="150" spans="2:11" ht="15" customHeight="1">
      <c r="B150" s="293"/>
      <c r="C150" s="318" t="s">
        <v>679</v>
      </c>
      <c r="D150" s="271"/>
      <c r="E150" s="271"/>
      <c r="F150" s="319" t="s">
        <v>631</v>
      </c>
      <c r="G150" s="271"/>
      <c r="H150" s="318" t="s">
        <v>690</v>
      </c>
      <c r="I150" s="318" t="s">
        <v>633</v>
      </c>
      <c r="J150" s="318" t="s">
        <v>681</v>
      </c>
      <c r="K150" s="314"/>
    </row>
    <row r="151" spans="2:11" ht="15" customHeight="1">
      <c r="B151" s="293"/>
      <c r="C151" s="318" t="s">
        <v>580</v>
      </c>
      <c r="D151" s="271"/>
      <c r="E151" s="271"/>
      <c r="F151" s="319" t="s">
        <v>631</v>
      </c>
      <c r="G151" s="271"/>
      <c r="H151" s="318" t="s">
        <v>691</v>
      </c>
      <c r="I151" s="318" t="s">
        <v>633</v>
      </c>
      <c r="J151" s="318" t="s">
        <v>681</v>
      </c>
      <c r="K151" s="314"/>
    </row>
    <row r="152" spans="2:11" ht="15" customHeight="1">
      <c r="B152" s="293"/>
      <c r="C152" s="318" t="s">
        <v>636</v>
      </c>
      <c r="D152" s="271"/>
      <c r="E152" s="271"/>
      <c r="F152" s="319" t="s">
        <v>637</v>
      </c>
      <c r="G152" s="271"/>
      <c r="H152" s="318" t="s">
        <v>670</v>
      </c>
      <c r="I152" s="318" t="s">
        <v>633</v>
      </c>
      <c r="J152" s="318">
        <v>50</v>
      </c>
      <c r="K152" s="314"/>
    </row>
    <row r="153" spans="2:11" ht="15" customHeight="1">
      <c r="B153" s="293"/>
      <c r="C153" s="318" t="s">
        <v>639</v>
      </c>
      <c r="D153" s="271"/>
      <c r="E153" s="271"/>
      <c r="F153" s="319" t="s">
        <v>631</v>
      </c>
      <c r="G153" s="271"/>
      <c r="H153" s="318" t="s">
        <v>670</v>
      </c>
      <c r="I153" s="318" t="s">
        <v>641</v>
      </c>
      <c r="J153" s="318"/>
      <c r="K153" s="314"/>
    </row>
    <row r="154" spans="2:11" ht="15" customHeight="1">
      <c r="B154" s="293"/>
      <c r="C154" s="318" t="s">
        <v>650</v>
      </c>
      <c r="D154" s="271"/>
      <c r="E154" s="271"/>
      <c r="F154" s="319" t="s">
        <v>637</v>
      </c>
      <c r="G154" s="271"/>
      <c r="H154" s="318" t="s">
        <v>670</v>
      </c>
      <c r="I154" s="318" t="s">
        <v>633</v>
      </c>
      <c r="J154" s="318">
        <v>50</v>
      </c>
      <c r="K154" s="314"/>
    </row>
    <row r="155" spans="2:11" ht="15" customHeight="1">
      <c r="B155" s="293"/>
      <c r="C155" s="318" t="s">
        <v>658</v>
      </c>
      <c r="D155" s="271"/>
      <c r="E155" s="271"/>
      <c r="F155" s="319" t="s">
        <v>637</v>
      </c>
      <c r="G155" s="271"/>
      <c r="H155" s="318" t="s">
        <v>670</v>
      </c>
      <c r="I155" s="318" t="s">
        <v>633</v>
      </c>
      <c r="J155" s="318">
        <v>50</v>
      </c>
      <c r="K155" s="314"/>
    </row>
    <row r="156" spans="2:11" ht="15" customHeight="1">
      <c r="B156" s="293"/>
      <c r="C156" s="318" t="s">
        <v>656</v>
      </c>
      <c r="D156" s="271"/>
      <c r="E156" s="271"/>
      <c r="F156" s="319" t="s">
        <v>637</v>
      </c>
      <c r="G156" s="271"/>
      <c r="H156" s="318" t="s">
        <v>670</v>
      </c>
      <c r="I156" s="318" t="s">
        <v>633</v>
      </c>
      <c r="J156" s="318">
        <v>50</v>
      </c>
      <c r="K156" s="314"/>
    </row>
    <row r="157" spans="2:11" ht="15" customHeight="1">
      <c r="B157" s="293"/>
      <c r="C157" s="318" t="s">
        <v>93</v>
      </c>
      <c r="D157" s="271"/>
      <c r="E157" s="271"/>
      <c r="F157" s="319" t="s">
        <v>631</v>
      </c>
      <c r="G157" s="271"/>
      <c r="H157" s="318" t="s">
        <v>692</v>
      </c>
      <c r="I157" s="318" t="s">
        <v>633</v>
      </c>
      <c r="J157" s="318" t="s">
        <v>693</v>
      </c>
      <c r="K157" s="314"/>
    </row>
    <row r="158" spans="2:11" ht="15" customHeight="1">
      <c r="B158" s="293"/>
      <c r="C158" s="318" t="s">
        <v>694</v>
      </c>
      <c r="D158" s="271"/>
      <c r="E158" s="271"/>
      <c r="F158" s="319" t="s">
        <v>631</v>
      </c>
      <c r="G158" s="271"/>
      <c r="H158" s="318" t="s">
        <v>695</v>
      </c>
      <c r="I158" s="318" t="s">
        <v>665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8"/>
      <c r="C160" s="271"/>
      <c r="D160" s="271"/>
      <c r="E160" s="271"/>
      <c r="F160" s="292"/>
      <c r="G160" s="271"/>
      <c r="H160" s="271"/>
      <c r="I160" s="271"/>
      <c r="J160" s="271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259" t="s">
        <v>696</v>
      </c>
      <c r="D163" s="259"/>
      <c r="E163" s="259"/>
      <c r="F163" s="259"/>
      <c r="G163" s="259"/>
      <c r="H163" s="259"/>
      <c r="I163" s="259"/>
      <c r="J163" s="259"/>
      <c r="K163" s="260"/>
    </row>
    <row r="164" spans="2:11" ht="17.25" customHeight="1">
      <c r="B164" s="258"/>
      <c r="C164" s="285" t="s">
        <v>625</v>
      </c>
      <c r="D164" s="285"/>
      <c r="E164" s="285"/>
      <c r="F164" s="285" t="s">
        <v>626</v>
      </c>
      <c r="G164" s="322"/>
      <c r="H164" s="323" t="s">
        <v>109</v>
      </c>
      <c r="I164" s="323" t="s">
        <v>55</v>
      </c>
      <c r="J164" s="285" t="s">
        <v>627</v>
      </c>
      <c r="K164" s="260"/>
    </row>
    <row r="165" spans="2:11" ht="17.25" customHeight="1">
      <c r="B165" s="262"/>
      <c r="C165" s="287" t="s">
        <v>628</v>
      </c>
      <c r="D165" s="287"/>
      <c r="E165" s="287"/>
      <c r="F165" s="288" t="s">
        <v>629</v>
      </c>
      <c r="G165" s="324"/>
      <c r="H165" s="325"/>
      <c r="I165" s="325"/>
      <c r="J165" s="287" t="s">
        <v>630</v>
      </c>
      <c r="K165" s="264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1" t="s">
        <v>634</v>
      </c>
      <c r="D167" s="271"/>
      <c r="E167" s="271"/>
      <c r="F167" s="292" t="s">
        <v>631</v>
      </c>
      <c r="G167" s="271"/>
      <c r="H167" s="271" t="s">
        <v>670</v>
      </c>
      <c r="I167" s="271" t="s">
        <v>633</v>
      </c>
      <c r="J167" s="271">
        <v>120</v>
      </c>
      <c r="K167" s="314"/>
    </row>
    <row r="168" spans="2:11" ht="15" customHeight="1">
      <c r="B168" s="293"/>
      <c r="C168" s="271" t="s">
        <v>679</v>
      </c>
      <c r="D168" s="271"/>
      <c r="E168" s="271"/>
      <c r="F168" s="292" t="s">
        <v>631</v>
      </c>
      <c r="G168" s="271"/>
      <c r="H168" s="271" t="s">
        <v>680</v>
      </c>
      <c r="I168" s="271" t="s">
        <v>633</v>
      </c>
      <c r="J168" s="271" t="s">
        <v>681</v>
      </c>
      <c r="K168" s="314"/>
    </row>
    <row r="169" spans="2:11" ht="15" customHeight="1">
      <c r="B169" s="293"/>
      <c r="C169" s="271" t="s">
        <v>580</v>
      </c>
      <c r="D169" s="271"/>
      <c r="E169" s="271"/>
      <c r="F169" s="292" t="s">
        <v>631</v>
      </c>
      <c r="G169" s="271"/>
      <c r="H169" s="271" t="s">
        <v>697</v>
      </c>
      <c r="I169" s="271" t="s">
        <v>633</v>
      </c>
      <c r="J169" s="271" t="s">
        <v>681</v>
      </c>
      <c r="K169" s="314"/>
    </row>
    <row r="170" spans="2:11" ht="15" customHeight="1">
      <c r="B170" s="293"/>
      <c r="C170" s="271" t="s">
        <v>636</v>
      </c>
      <c r="D170" s="271"/>
      <c r="E170" s="271"/>
      <c r="F170" s="292" t="s">
        <v>637</v>
      </c>
      <c r="G170" s="271"/>
      <c r="H170" s="271" t="s">
        <v>697</v>
      </c>
      <c r="I170" s="271" t="s">
        <v>633</v>
      </c>
      <c r="J170" s="271">
        <v>50</v>
      </c>
      <c r="K170" s="314"/>
    </row>
    <row r="171" spans="2:11" ht="15" customHeight="1">
      <c r="B171" s="293"/>
      <c r="C171" s="271" t="s">
        <v>639</v>
      </c>
      <c r="D171" s="271"/>
      <c r="E171" s="271"/>
      <c r="F171" s="292" t="s">
        <v>631</v>
      </c>
      <c r="G171" s="271"/>
      <c r="H171" s="271" t="s">
        <v>697</v>
      </c>
      <c r="I171" s="271" t="s">
        <v>641</v>
      </c>
      <c r="J171" s="271"/>
      <c r="K171" s="314"/>
    </row>
    <row r="172" spans="2:11" ht="15" customHeight="1">
      <c r="B172" s="293"/>
      <c r="C172" s="271" t="s">
        <v>650</v>
      </c>
      <c r="D172" s="271"/>
      <c r="E172" s="271"/>
      <c r="F172" s="292" t="s">
        <v>637</v>
      </c>
      <c r="G172" s="271"/>
      <c r="H172" s="271" t="s">
        <v>697</v>
      </c>
      <c r="I172" s="271" t="s">
        <v>633</v>
      </c>
      <c r="J172" s="271">
        <v>50</v>
      </c>
      <c r="K172" s="314"/>
    </row>
    <row r="173" spans="2:11" ht="15" customHeight="1">
      <c r="B173" s="293"/>
      <c r="C173" s="271" t="s">
        <v>658</v>
      </c>
      <c r="D173" s="271"/>
      <c r="E173" s="271"/>
      <c r="F173" s="292" t="s">
        <v>637</v>
      </c>
      <c r="G173" s="271"/>
      <c r="H173" s="271" t="s">
        <v>697</v>
      </c>
      <c r="I173" s="271" t="s">
        <v>633</v>
      </c>
      <c r="J173" s="271">
        <v>50</v>
      </c>
      <c r="K173" s="314"/>
    </row>
    <row r="174" spans="2:11" ht="15" customHeight="1">
      <c r="B174" s="293"/>
      <c r="C174" s="271" t="s">
        <v>656</v>
      </c>
      <c r="D174" s="271"/>
      <c r="E174" s="271"/>
      <c r="F174" s="292" t="s">
        <v>637</v>
      </c>
      <c r="G174" s="271"/>
      <c r="H174" s="271" t="s">
        <v>697</v>
      </c>
      <c r="I174" s="271" t="s">
        <v>633</v>
      </c>
      <c r="J174" s="271">
        <v>50</v>
      </c>
      <c r="K174" s="314"/>
    </row>
    <row r="175" spans="2:11" ht="15" customHeight="1">
      <c r="B175" s="293"/>
      <c r="C175" s="271" t="s">
        <v>108</v>
      </c>
      <c r="D175" s="271"/>
      <c r="E175" s="271"/>
      <c r="F175" s="292" t="s">
        <v>631</v>
      </c>
      <c r="G175" s="271"/>
      <c r="H175" s="271" t="s">
        <v>698</v>
      </c>
      <c r="I175" s="271" t="s">
        <v>699</v>
      </c>
      <c r="J175" s="271"/>
      <c r="K175" s="314"/>
    </row>
    <row r="176" spans="2:11" ht="15" customHeight="1">
      <c r="B176" s="293"/>
      <c r="C176" s="271" t="s">
        <v>55</v>
      </c>
      <c r="D176" s="271"/>
      <c r="E176" s="271"/>
      <c r="F176" s="292" t="s">
        <v>631</v>
      </c>
      <c r="G176" s="271"/>
      <c r="H176" s="271" t="s">
        <v>700</v>
      </c>
      <c r="I176" s="271" t="s">
        <v>701</v>
      </c>
      <c r="J176" s="271">
        <v>1</v>
      </c>
      <c r="K176" s="314"/>
    </row>
    <row r="177" spans="2:11" ht="15" customHeight="1">
      <c r="B177" s="293"/>
      <c r="C177" s="271" t="s">
        <v>51</v>
      </c>
      <c r="D177" s="271"/>
      <c r="E177" s="271"/>
      <c r="F177" s="292" t="s">
        <v>631</v>
      </c>
      <c r="G177" s="271"/>
      <c r="H177" s="271" t="s">
        <v>702</v>
      </c>
      <c r="I177" s="271" t="s">
        <v>633</v>
      </c>
      <c r="J177" s="271">
        <v>20</v>
      </c>
      <c r="K177" s="314"/>
    </row>
    <row r="178" spans="2:11" ht="15" customHeight="1">
      <c r="B178" s="293"/>
      <c r="C178" s="271" t="s">
        <v>109</v>
      </c>
      <c r="D178" s="271"/>
      <c r="E178" s="271"/>
      <c r="F178" s="292" t="s">
        <v>631</v>
      </c>
      <c r="G178" s="271"/>
      <c r="H178" s="271" t="s">
        <v>703</v>
      </c>
      <c r="I178" s="271" t="s">
        <v>633</v>
      </c>
      <c r="J178" s="271">
        <v>255</v>
      </c>
      <c r="K178" s="314"/>
    </row>
    <row r="179" spans="2:11" ht="15" customHeight="1">
      <c r="B179" s="293"/>
      <c r="C179" s="271" t="s">
        <v>110</v>
      </c>
      <c r="D179" s="271"/>
      <c r="E179" s="271"/>
      <c r="F179" s="292" t="s">
        <v>631</v>
      </c>
      <c r="G179" s="271"/>
      <c r="H179" s="271" t="s">
        <v>596</v>
      </c>
      <c r="I179" s="271" t="s">
        <v>633</v>
      </c>
      <c r="J179" s="271">
        <v>10</v>
      </c>
      <c r="K179" s="314"/>
    </row>
    <row r="180" spans="2:11" ht="15" customHeight="1">
      <c r="B180" s="293"/>
      <c r="C180" s="271" t="s">
        <v>111</v>
      </c>
      <c r="D180" s="271"/>
      <c r="E180" s="271"/>
      <c r="F180" s="292" t="s">
        <v>631</v>
      </c>
      <c r="G180" s="271"/>
      <c r="H180" s="271" t="s">
        <v>704</v>
      </c>
      <c r="I180" s="271" t="s">
        <v>665</v>
      </c>
      <c r="J180" s="271"/>
      <c r="K180" s="314"/>
    </row>
    <row r="181" spans="2:11" ht="15" customHeight="1">
      <c r="B181" s="293"/>
      <c r="C181" s="271" t="s">
        <v>705</v>
      </c>
      <c r="D181" s="271"/>
      <c r="E181" s="271"/>
      <c r="F181" s="292" t="s">
        <v>631</v>
      </c>
      <c r="G181" s="271"/>
      <c r="H181" s="271" t="s">
        <v>706</v>
      </c>
      <c r="I181" s="271" t="s">
        <v>665</v>
      </c>
      <c r="J181" s="271"/>
      <c r="K181" s="314"/>
    </row>
    <row r="182" spans="2:11" ht="15" customHeight="1">
      <c r="B182" s="293"/>
      <c r="C182" s="271" t="s">
        <v>694</v>
      </c>
      <c r="D182" s="271"/>
      <c r="E182" s="271"/>
      <c r="F182" s="292" t="s">
        <v>631</v>
      </c>
      <c r="G182" s="271"/>
      <c r="H182" s="271" t="s">
        <v>707</v>
      </c>
      <c r="I182" s="271" t="s">
        <v>665</v>
      </c>
      <c r="J182" s="271"/>
      <c r="K182" s="314"/>
    </row>
    <row r="183" spans="2:11" ht="15" customHeight="1">
      <c r="B183" s="293"/>
      <c r="C183" s="271" t="s">
        <v>114</v>
      </c>
      <c r="D183" s="271"/>
      <c r="E183" s="271"/>
      <c r="F183" s="292" t="s">
        <v>637</v>
      </c>
      <c r="G183" s="271"/>
      <c r="H183" s="271" t="s">
        <v>708</v>
      </c>
      <c r="I183" s="271" t="s">
        <v>633</v>
      </c>
      <c r="J183" s="271">
        <v>50</v>
      </c>
      <c r="K183" s="314"/>
    </row>
    <row r="184" spans="2:11" ht="15" customHeight="1">
      <c r="B184" s="320"/>
      <c r="C184" s="302"/>
      <c r="D184" s="302"/>
      <c r="E184" s="302"/>
      <c r="F184" s="302"/>
      <c r="G184" s="302"/>
      <c r="H184" s="302"/>
      <c r="I184" s="302"/>
      <c r="J184" s="302"/>
      <c r="K184" s="321"/>
    </row>
    <row r="185" spans="2:11" ht="18.75" customHeight="1">
      <c r="B185" s="268"/>
      <c r="C185" s="271"/>
      <c r="D185" s="271"/>
      <c r="E185" s="271"/>
      <c r="F185" s="292"/>
      <c r="G185" s="271"/>
      <c r="H185" s="271"/>
      <c r="I185" s="271"/>
      <c r="J185" s="271"/>
      <c r="K185" s="268"/>
    </row>
    <row r="186" spans="2:11" ht="18.75" customHeight="1"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</row>
    <row r="187" spans="2:11" ht="12">
      <c r="B187" s="255"/>
      <c r="C187" s="256"/>
      <c r="D187" s="256"/>
      <c r="E187" s="256"/>
      <c r="F187" s="256"/>
      <c r="G187" s="256"/>
      <c r="H187" s="256"/>
      <c r="I187" s="256"/>
      <c r="J187" s="256"/>
      <c r="K187" s="257"/>
    </row>
    <row r="188" spans="2:11" ht="21.75">
      <c r="B188" s="258"/>
      <c r="C188" s="259" t="s">
        <v>709</v>
      </c>
      <c r="D188" s="259"/>
      <c r="E188" s="259"/>
      <c r="F188" s="259"/>
      <c r="G188" s="259"/>
      <c r="H188" s="259"/>
      <c r="I188" s="259"/>
      <c r="J188" s="259"/>
      <c r="K188" s="260"/>
    </row>
    <row r="189" spans="2:11" ht="25.5" customHeight="1">
      <c r="B189" s="258"/>
      <c r="C189" s="326" t="s">
        <v>710</v>
      </c>
      <c r="D189" s="326"/>
      <c r="E189" s="326"/>
      <c r="F189" s="326" t="s">
        <v>711</v>
      </c>
      <c r="G189" s="327"/>
      <c r="H189" s="328" t="s">
        <v>712</v>
      </c>
      <c r="I189" s="328"/>
      <c r="J189" s="328"/>
      <c r="K189" s="260"/>
    </row>
    <row r="190" spans="2:11" ht="5.25" customHeight="1">
      <c r="B190" s="293"/>
      <c r="C190" s="290"/>
      <c r="D190" s="290"/>
      <c r="E190" s="290"/>
      <c r="F190" s="290"/>
      <c r="G190" s="271"/>
      <c r="H190" s="290"/>
      <c r="I190" s="290"/>
      <c r="J190" s="290"/>
      <c r="K190" s="314"/>
    </row>
    <row r="191" spans="2:11" ht="15" customHeight="1">
      <c r="B191" s="293"/>
      <c r="C191" s="271" t="s">
        <v>713</v>
      </c>
      <c r="D191" s="271"/>
      <c r="E191" s="271"/>
      <c r="F191" s="292" t="s">
        <v>41</v>
      </c>
      <c r="G191" s="271"/>
      <c r="H191" s="329" t="s">
        <v>714</v>
      </c>
      <c r="I191" s="329"/>
      <c r="J191" s="329"/>
      <c r="K191" s="314"/>
    </row>
    <row r="192" spans="2:11" ht="15" customHeight="1">
      <c r="B192" s="293"/>
      <c r="C192" s="299"/>
      <c r="D192" s="271"/>
      <c r="E192" s="271"/>
      <c r="F192" s="292" t="s">
        <v>42</v>
      </c>
      <c r="G192" s="271"/>
      <c r="H192" s="329" t="s">
        <v>715</v>
      </c>
      <c r="I192" s="329"/>
      <c r="J192" s="329"/>
      <c r="K192" s="314"/>
    </row>
    <row r="193" spans="2:11" ht="15" customHeight="1">
      <c r="B193" s="293"/>
      <c r="C193" s="299"/>
      <c r="D193" s="271"/>
      <c r="E193" s="271"/>
      <c r="F193" s="292" t="s">
        <v>45</v>
      </c>
      <c r="G193" s="271"/>
      <c r="H193" s="329" t="s">
        <v>716</v>
      </c>
      <c r="I193" s="329"/>
      <c r="J193" s="329"/>
      <c r="K193" s="314"/>
    </row>
    <row r="194" spans="2:11" ht="15" customHeight="1">
      <c r="B194" s="293"/>
      <c r="C194" s="271"/>
      <c r="D194" s="271"/>
      <c r="E194" s="271"/>
      <c r="F194" s="292" t="s">
        <v>43</v>
      </c>
      <c r="G194" s="271"/>
      <c r="H194" s="329" t="s">
        <v>717</v>
      </c>
      <c r="I194" s="329"/>
      <c r="J194" s="329"/>
      <c r="K194" s="314"/>
    </row>
    <row r="195" spans="2:11" ht="15" customHeight="1">
      <c r="B195" s="293"/>
      <c r="C195" s="271"/>
      <c r="D195" s="271"/>
      <c r="E195" s="271"/>
      <c r="F195" s="292" t="s">
        <v>44</v>
      </c>
      <c r="G195" s="271"/>
      <c r="H195" s="329" t="s">
        <v>718</v>
      </c>
      <c r="I195" s="329"/>
      <c r="J195" s="329"/>
      <c r="K195" s="314"/>
    </row>
    <row r="196" spans="2:11" ht="15" customHeight="1">
      <c r="B196" s="293"/>
      <c r="C196" s="271"/>
      <c r="D196" s="271"/>
      <c r="E196" s="271"/>
      <c r="F196" s="292"/>
      <c r="G196" s="271"/>
      <c r="H196" s="271"/>
      <c r="I196" s="271"/>
      <c r="J196" s="271"/>
      <c r="K196" s="314"/>
    </row>
    <row r="197" spans="2:11" ht="15" customHeight="1">
      <c r="B197" s="293"/>
      <c r="C197" s="271" t="s">
        <v>677</v>
      </c>
      <c r="D197" s="271"/>
      <c r="E197" s="271"/>
      <c r="F197" s="292" t="s">
        <v>76</v>
      </c>
      <c r="G197" s="271"/>
      <c r="H197" s="329" t="s">
        <v>719</v>
      </c>
      <c r="I197" s="329"/>
      <c r="J197" s="329"/>
      <c r="K197" s="314"/>
    </row>
    <row r="198" spans="2:11" ht="15" customHeight="1">
      <c r="B198" s="293"/>
      <c r="C198" s="299"/>
      <c r="D198" s="271"/>
      <c r="E198" s="271"/>
      <c r="F198" s="292" t="s">
        <v>574</v>
      </c>
      <c r="G198" s="271"/>
      <c r="H198" s="329" t="s">
        <v>575</v>
      </c>
      <c r="I198" s="329"/>
      <c r="J198" s="329"/>
      <c r="K198" s="314"/>
    </row>
    <row r="199" spans="2:11" ht="15" customHeight="1">
      <c r="B199" s="293"/>
      <c r="C199" s="271"/>
      <c r="D199" s="271"/>
      <c r="E199" s="271"/>
      <c r="F199" s="292" t="s">
        <v>572</v>
      </c>
      <c r="G199" s="271"/>
      <c r="H199" s="329" t="s">
        <v>720</v>
      </c>
      <c r="I199" s="329"/>
      <c r="J199" s="329"/>
      <c r="K199" s="314"/>
    </row>
    <row r="200" spans="2:11" ht="15" customHeight="1">
      <c r="B200" s="330"/>
      <c r="C200" s="299"/>
      <c r="D200" s="299"/>
      <c r="E200" s="299"/>
      <c r="F200" s="292" t="s">
        <v>576</v>
      </c>
      <c r="G200" s="277"/>
      <c r="H200" s="331" t="s">
        <v>577</v>
      </c>
      <c r="I200" s="331"/>
      <c r="J200" s="331"/>
      <c r="K200" s="332"/>
    </row>
    <row r="201" spans="2:11" ht="15" customHeight="1">
      <c r="B201" s="330"/>
      <c r="C201" s="299"/>
      <c r="D201" s="299"/>
      <c r="E201" s="299"/>
      <c r="F201" s="292" t="s">
        <v>578</v>
      </c>
      <c r="G201" s="277"/>
      <c r="H201" s="331" t="s">
        <v>721</v>
      </c>
      <c r="I201" s="331"/>
      <c r="J201" s="331"/>
      <c r="K201" s="332"/>
    </row>
    <row r="202" spans="2:11" ht="15" customHeight="1">
      <c r="B202" s="330"/>
      <c r="C202" s="299"/>
      <c r="D202" s="299"/>
      <c r="E202" s="299"/>
      <c r="F202" s="333"/>
      <c r="G202" s="277"/>
      <c r="H202" s="334"/>
      <c r="I202" s="334"/>
      <c r="J202" s="334"/>
      <c r="K202" s="332"/>
    </row>
    <row r="203" spans="2:11" ht="15" customHeight="1">
      <c r="B203" s="330"/>
      <c r="C203" s="271" t="s">
        <v>701</v>
      </c>
      <c r="D203" s="299"/>
      <c r="E203" s="299"/>
      <c r="F203" s="292">
        <v>1</v>
      </c>
      <c r="G203" s="277"/>
      <c r="H203" s="331" t="s">
        <v>722</v>
      </c>
      <c r="I203" s="331"/>
      <c r="J203" s="331"/>
      <c r="K203" s="332"/>
    </row>
    <row r="204" spans="2:11" ht="15" customHeight="1">
      <c r="B204" s="330"/>
      <c r="C204" s="299"/>
      <c r="D204" s="299"/>
      <c r="E204" s="299"/>
      <c r="F204" s="292">
        <v>2</v>
      </c>
      <c r="G204" s="277"/>
      <c r="H204" s="331" t="s">
        <v>723</v>
      </c>
      <c r="I204" s="331"/>
      <c r="J204" s="331"/>
      <c r="K204" s="332"/>
    </row>
    <row r="205" spans="2:11" ht="15" customHeight="1">
      <c r="B205" s="330"/>
      <c r="C205" s="299"/>
      <c r="D205" s="299"/>
      <c r="E205" s="299"/>
      <c r="F205" s="292">
        <v>3</v>
      </c>
      <c r="G205" s="277"/>
      <c r="H205" s="331" t="s">
        <v>724</v>
      </c>
      <c r="I205" s="331"/>
      <c r="J205" s="331"/>
      <c r="K205" s="332"/>
    </row>
    <row r="206" spans="2:11" ht="15" customHeight="1">
      <c r="B206" s="330"/>
      <c r="C206" s="299"/>
      <c r="D206" s="299"/>
      <c r="E206" s="299"/>
      <c r="F206" s="292">
        <v>4</v>
      </c>
      <c r="G206" s="277"/>
      <c r="H206" s="331" t="s">
        <v>725</v>
      </c>
      <c r="I206" s="331"/>
      <c r="J206" s="331"/>
      <c r="K206" s="332"/>
    </row>
    <row r="207" spans="2:11" ht="12.75" customHeight="1">
      <c r="B207" s="335"/>
      <c r="C207" s="336"/>
      <c r="D207" s="336"/>
      <c r="E207" s="336"/>
      <c r="F207" s="336"/>
      <c r="G207" s="336"/>
      <c r="H207" s="336"/>
      <c r="I207" s="336"/>
      <c r="J207" s="336"/>
      <c r="K207" s="33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Nesnera</cp:lastModifiedBy>
  <dcterms:modified xsi:type="dcterms:W3CDTF">2015-12-15T18:11:11Z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